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scardina\Desktop\luvato\"/>
    </mc:Choice>
  </mc:AlternateContent>
  <xr:revisionPtr revIDLastSave="0" documentId="13_ncr:1_{5A5DC45F-82D2-4094-9D1D-C690E0B2D5C8}" xr6:coauthVersionLast="36" xr6:coauthVersionMax="47" xr10:uidLastSave="{00000000-0000-0000-0000-000000000000}"/>
  <bookViews>
    <workbookView xWindow="-105" yWindow="-105" windowWidth="23250" windowHeight="12570" tabRatio="822" firstSheet="1" activeTab="1" xr2:uid="{47A2F062-E318-4EED-98D3-DF2B197A8F6B}"/>
  </bookViews>
  <sheets>
    <sheet name="BIL_PREV_2026_2028 ANNO 2027" sheetId="37" state="hidden" r:id="rId1"/>
    <sheet name="SP" sheetId="5" r:id="rId2"/>
    <sheet name="CE" sheetId="4" r:id="rId3"/>
    <sheet name="DIP_LAB_CORR" sheetId="15" state="hidden" r:id="rId4"/>
    <sheet name="DIP_LAB_INV" sheetId="16" state="hidden" r:id="rId5"/>
    <sheet name="Foglio2" sheetId="10" state="hidden" r:id="rId6"/>
  </sheets>
  <definedNames>
    <definedName name="_xlnm._FilterDatabase" localSheetId="0" hidden="1">'BIL_PREV_2026_2028 ANNO 2027'!$A$5:$O$378</definedName>
    <definedName name="_xlnm.Print_Area" localSheetId="2">CE!$A$2:$F$61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8" i="37" l="1"/>
  <c r="L376" i="37"/>
  <c r="U374" i="37"/>
  <c r="L373" i="37"/>
  <c r="L372" i="37"/>
  <c r="U371" i="37"/>
  <c r="L371" i="37"/>
  <c r="L370" i="37"/>
  <c r="Y369" i="37"/>
  <c r="O369" i="37" s="1"/>
  <c r="Q369" i="37" s="1"/>
  <c r="L367" i="37"/>
  <c r="L366" i="37"/>
  <c r="L365" i="37"/>
  <c r="L364" i="37"/>
  <c r="L363" i="37"/>
  <c r="L362" i="37"/>
  <c r="W361" i="37"/>
  <c r="L361" i="37"/>
  <c r="Y360" i="37"/>
  <c r="I360" i="37" s="1"/>
  <c r="J360" i="37" s="1"/>
  <c r="AA360" i="37" s="1"/>
  <c r="W360" i="37"/>
  <c r="L360" i="37"/>
  <c r="W359" i="37"/>
  <c r="L359" i="37"/>
  <c r="Y358" i="37"/>
  <c r="O358" i="37" s="1"/>
  <c r="Q358" i="37" s="1"/>
  <c r="L358" i="37"/>
  <c r="Y357" i="37"/>
  <c r="L357" i="37"/>
  <c r="W355" i="37"/>
  <c r="Y355" i="37" s="1"/>
  <c r="L355" i="37"/>
  <c r="Y354" i="37"/>
  <c r="O354" i="37" s="1"/>
  <c r="Q354" i="37" s="1"/>
  <c r="L354" i="37"/>
  <c r="X353" i="37"/>
  <c r="Y353" i="37" s="1"/>
  <c r="L353" i="37"/>
  <c r="X352" i="37"/>
  <c r="Y352" i="37" s="1"/>
  <c r="L352" i="37"/>
  <c r="X351" i="37"/>
  <c r="Y351" i="37" s="1"/>
  <c r="O351" i="37" s="1"/>
  <c r="Q351" i="37" s="1"/>
  <c r="L351" i="37"/>
  <c r="X350" i="37"/>
  <c r="Y350" i="37" s="1"/>
  <c r="L350" i="37"/>
  <c r="X349" i="37"/>
  <c r="Y349" i="37" s="1"/>
  <c r="L349" i="37"/>
  <c r="X348" i="37"/>
  <c r="Y348" i="37" s="1"/>
  <c r="L348" i="37"/>
  <c r="X347" i="37"/>
  <c r="Y347" i="37" s="1"/>
  <c r="O347" i="37" s="1"/>
  <c r="Q347" i="37" s="1"/>
  <c r="L347" i="37"/>
  <c r="X346" i="37"/>
  <c r="Y346" i="37" s="1"/>
  <c r="L346" i="37"/>
  <c r="X345" i="37"/>
  <c r="Y345" i="37" s="1"/>
  <c r="O345" i="37" s="1"/>
  <c r="Q345" i="37" s="1"/>
  <c r="L345" i="37"/>
  <c r="X344" i="37"/>
  <c r="Y344" i="37" s="1"/>
  <c r="L344" i="37"/>
  <c r="X343" i="37"/>
  <c r="Y343" i="37" s="1"/>
  <c r="O343" i="37" s="1"/>
  <c r="Q343" i="37" s="1"/>
  <c r="L343" i="37"/>
  <c r="X342" i="37"/>
  <c r="W342" i="37"/>
  <c r="Y342" i="37" s="1"/>
  <c r="I342" i="37" s="1"/>
  <c r="J342" i="37" s="1"/>
  <c r="AA342" i="37" s="1"/>
  <c r="L342" i="37"/>
  <c r="X341" i="37"/>
  <c r="Y341" i="37" s="1"/>
  <c r="I341" i="37" s="1"/>
  <c r="L341" i="37"/>
  <c r="J341" i="37"/>
  <c r="AA341" i="37" s="1"/>
  <c r="X340" i="37"/>
  <c r="Y340" i="37" s="1"/>
  <c r="I340" i="37" s="1"/>
  <c r="J340" i="37" s="1"/>
  <c r="AA340" i="37" s="1"/>
  <c r="O340" i="37"/>
  <c r="Q340" i="37" s="1"/>
  <c r="L340" i="37"/>
  <c r="X339" i="37"/>
  <c r="Y339" i="37" s="1"/>
  <c r="I339" i="37" s="1"/>
  <c r="J339" i="37" s="1"/>
  <c r="AA339" i="37" s="1"/>
  <c r="L339" i="37"/>
  <c r="X338" i="37"/>
  <c r="Y338" i="37" s="1"/>
  <c r="L338" i="37"/>
  <c r="X337" i="37"/>
  <c r="Y337" i="37" s="1"/>
  <c r="L337" i="37"/>
  <c r="X336" i="37"/>
  <c r="Y336" i="37" s="1"/>
  <c r="I336" i="37" s="1"/>
  <c r="J336" i="37" s="1"/>
  <c r="AA336" i="37" s="1"/>
  <c r="L336" i="37"/>
  <c r="U335" i="37"/>
  <c r="L335" i="37"/>
  <c r="U334" i="37"/>
  <c r="L334" i="37"/>
  <c r="L333" i="37"/>
  <c r="L332" i="37"/>
  <c r="U331" i="37"/>
  <c r="L331" i="37"/>
  <c r="U330" i="37"/>
  <c r="L330" i="37"/>
  <c r="U329" i="37"/>
  <c r="L329" i="37"/>
  <c r="L328" i="37"/>
  <c r="U326" i="37"/>
  <c r="L326" i="37"/>
  <c r="L325" i="37"/>
  <c r="U323" i="37"/>
  <c r="O323" i="37"/>
  <c r="Q323" i="37" s="1"/>
  <c r="L323" i="37"/>
  <c r="I323" i="37"/>
  <c r="J323" i="37" s="1"/>
  <c r="AA323" i="37" s="1"/>
  <c r="U322" i="37"/>
  <c r="L322" i="37"/>
  <c r="L321" i="37"/>
  <c r="U320" i="37"/>
  <c r="U319" i="37"/>
  <c r="L319" i="37"/>
  <c r="U318" i="37"/>
  <c r="L318" i="37"/>
  <c r="U317" i="37"/>
  <c r="L317" i="37"/>
  <c r="L315" i="37"/>
  <c r="L313" i="37"/>
  <c r="L311" i="37"/>
  <c r="L308" i="37"/>
  <c r="L307" i="37"/>
  <c r="L306" i="37"/>
  <c r="L305" i="37"/>
  <c r="L304" i="37"/>
  <c r="L303" i="37"/>
  <c r="L302" i="37"/>
  <c r="L301" i="37"/>
  <c r="L300" i="37"/>
  <c r="L299" i="37"/>
  <c r="L298" i="37"/>
  <c r="L297" i="37"/>
  <c r="L296" i="37"/>
  <c r="L295" i="37"/>
  <c r="L294" i="37"/>
  <c r="L293" i="37"/>
  <c r="L292" i="37"/>
  <c r="L291" i="37"/>
  <c r="L290" i="37"/>
  <c r="L289" i="37"/>
  <c r="L288" i="37"/>
  <c r="L287" i="37"/>
  <c r="L286" i="37"/>
  <c r="L285" i="37"/>
  <c r="L284" i="37"/>
  <c r="L283" i="37"/>
  <c r="L282" i="37"/>
  <c r="L281" i="37"/>
  <c r="L280" i="37"/>
  <c r="L279" i="37"/>
  <c r="L278" i="37"/>
  <c r="L277" i="37"/>
  <c r="L276" i="37"/>
  <c r="L275" i="37"/>
  <c r="L274" i="37"/>
  <c r="L273" i="37"/>
  <c r="L272" i="37"/>
  <c r="L271" i="37"/>
  <c r="L270" i="37"/>
  <c r="L269" i="37"/>
  <c r="L268" i="37"/>
  <c r="L267" i="37"/>
  <c r="L266" i="37"/>
  <c r="L265" i="37"/>
  <c r="L264" i="37"/>
  <c r="L263" i="37"/>
  <c r="L262" i="37"/>
  <c r="L261" i="37"/>
  <c r="L260" i="37"/>
  <c r="L259" i="37"/>
  <c r="L258" i="37"/>
  <c r="L257" i="37"/>
  <c r="L256" i="37"/>
  <c r="L255" i="37"/>
  <c r="L254" i="37"/>
  <c r="U253" i="37"/>
  <c r="L253" i="37"/>
  <c r="U252" i="37"/>
  <c r="L252" i="37"/>
  <c r="U251" i="37"/>
  <c r="L251" i="37"/>
  <c r="U250" i="37"/>
  <c r="L250" i="37"/>
  <c r="U249" i="37"/>
  <c r="L248" i="37"/>
  <c r="L247" i="37"/>
  <c r="U246" i="37"/>
  <c r="L246" i="37"/>
  <c r="U245" i="37"/>
  <c r="L245" i="37"/>
  <c r="U244" i="37"/>
  <c r="L244" i="37"/>
  <c r="L243" i="37"/>
  <c r="U242" i="37"/>
  <c r="L242" i="37"/>
  <c r="U241" i="37"/>
  <c r="L241" i="37"/>
  <c r="L240" i="37"/>
  <c r="L239" i="37"/>
  <c r="L238" i="37"/>
  <c r="L237" i="37"/>
  <c r="O236" i="37"/>
  <c r="Q236" i="37" s="1"/>
  <c r="I236" i="37"/>
  <c r="J236" i="37" s="1"/>
  <c r="U235" i="37"/>
  <c r="L235" i="37"/>
  <c r="U234" i="37"/>
  <c r="L234" i="37"/>
  <c r="U233" i="37"/>
  <c r="L233" i="37"/>
  <c r="L232" i="37"/>
  <c r="U231" i="37"/>
  <c r="L231" i="37"/>
  <c r="U230" i="37"/>
  <c r="W230" i="37" s="1"/>
  <c r="L230" i="37"/>
  <c r="U229" i="37"/>
  <c r="L229" i="37"/>
  <c r="U228" i="37"/>
  <c r="L228" i="37"/>
  <c r="U227" i="37"/>
  <c r="L227" i="37"/>
  <c r="U226" i="37"/>
  <c r="L226" i="37"/>
  <c r="U225" i="37"/>
  <c r="L225" i="37"/>
  <c r="U224" i="37"/>
  <c r="L224" i="37"/>
  <c r="L223" i="37"/>
  <c r="U222" i="37"/>
  <c r="L222" i="37"/>
  <c r="L221" i="37"/>
  <c r="U220" i="37"/>
  <c r="L220" i="37"/>
  <c r="U219" i="37"/>
  <c r="L219" i="37"/>
  <c r="U218" i="37"/>
  <c r="L218" i="37"/>
  <c r="U217" i="37"/>
  <c r="L217" i="37"/>
  <c r="U216" i="37"/>
  <c r="L216" i="37"/>
  <c r="L215" i="37"/>
  <c r="U214" i="37"/>
  <c r="L214" i="37"/>
  <c r="L213" i="37"/>
  <c r="U212" i="37"/>
  <c r="L212" i="37"/>
  <c r="L210" i="37"/>
  <c r="L209" i="37"/>
  <c r="U208" i="37"/>
  <c r="L208" i="37"/>
  <c r="L207" i="37"/>
  <c r="L206" i="37"/>
  <c r="L205" i="37"/>
  <c r="Y204" i="37"/>
  <c r="L204" i="37"/>
  <c r="Y203" i="37"/>
  <c r="O203" i="37" s="1"/>
  <c r="Q203" i="37" s="1"/>
  <c r="L203" i="37"/>
  <c r="Y202" i="37"/>
  <c r="I202" i="37" s="1"/>
  <c r="J202" i="37" s="1"/>
  <c r="AA202" i="37" s="1"/>
  <c r="L202" i="37"/>
  <c r="Y201" i="37"/>
  <c r="O201" i="37" s="1"/>
  <c r="Q201" i="37" s="1"/>
  <c r="L201" i="37"/>
  <c r="I201" i="37"/>
  <c r="J201" i="37" s="1"/>
  <c r="AA201" i="37" s="1"/>
  <c r="U200" i="37"/>
  <c r="L200" i="37"/>
  <c r="U199" i="37"/>
  <c r="L198" i="37"/>
  <c r="U197" i="37"/>
  <c r="L197" i="37"/>
  <c r="U196" i="37"/>
  <c r="W196" i="37" s="1"/>
  <c r="L196" i="37"/>
  <c r="L195" i="37"/>
  <c r="W194" i="37"/>
  <c r="U194" i="37"/>
  <c r="L194" i="37"/>
  <c r="L193" i="37"/>
  <c r="L192" i="37"/>
  <c r="U191" i="37"/>
  <c r="L191" i="37"/>
  <c r="U190" i="37"/>
  <c r="L190" i="37"/>
  <c r="U189" i="37"/>
  <c r="L189" i="37"/>
  <c r="U188" i="37"/>
  <c r="L188" i="37"/>
  <c r="U187" i="37"/>
  <c r="L187" i="37"/>
  <c r="U186" i="37"/>
  <c r="L186" i="37"/>
  <c r="L185" i="37"/>
  <c r="J185" i="37"/>
  <c r="L184" i="37"/>
  <c r="J184" i="37"/>
  <c r="L183" i="37"/>
  <c r="J183" i="37"/>
  <c r="L182" i="37"/>
  <c r="J182" i="37"/>
  <c r="Y181" i="37"/>
  <c r="O181" i="37" s="1"/>
  <c r="Q181" i="37" s="1"/>
  <c r="L181" i="37"/>
  <c r="I181" i="37"/>
  <c r="J181" i="37" s="1"/>
  <c r="AA181" i="37" s="1"/>
  <c r="L180" i="37"/>
  <c r="J180" i="37"/>
  <c r="L179" i="37"/>
  <c r="J179" i="37"/>
  <c r="I179" i="37"/>
  <c r="Y178" i="37"/>
  <c r="I178" i="37" s="1"/>
  <c r="J178" i="37" s="1"/>
  <c r="AA178" i="37" s="1"/>
  <c r="O178" i="37"/>
  <c r="Q178" i="37" s="1"/>
  <c r="L178" i="37"/>
  <c r="Y177" i="37"/>
  <c r="I177" i="37" s="1"/>
  <c r="J177" i="37" s="1"/>
  <c r="AA177" i="37" s="1"/>
  <c r="L177" i="37"/>
  <c r="L176" i="37"/>
  <c r="L175" i="37"/>
  <c r="J175" i="37"/>
  <c r="L174" i="37"/>
  <c r="W173" i="37"/>
  <c r="L173" i="37"/>
  <c r="I173" i="37"/>
  <c r="J173" i="37" s="1"/>
  <c r="Y172" i="37"/>
  <c r="O172" i="37" s="1"/>
  <c r="Q172" i="37" s="1"/>
  <c r="L172" i="37"/>
  <c r="I172" i="37"/>
  <c r="J172" i="37" s="1"/>
  <c r="W171" i="37"/>
  <c r="L171" i="37"/>
  <c r="I171" i="37"/>
  <c r="J171" i="37" s="1"/>
  <c r="J170" i="37"/>
  <c r="AA169" i="37"/>
  <c r="O169" i="37"/>
  <c r="Q169" i="37" s="1"/>
  <c r="L169" i="37"/>
  <c r="L168" i="37"/>
  <c r="J168" i="37"/>
  <c r="Y167" i="37"/>
  <c r="AA167" i="37" s="1"/>
  <c r="L167" i="37"/>
  <c r="W166" i="37"/>
  <c r="L166" i="37"/>
  <c r="Y165" i="37"/>
  <c r="L165" i="37"/>
  <c r="Y164" i="37"/>
  <c r="I164" i="37" s="1"/>
  <c r="J164" i="37" s="1"/>
  <c r="L164" i="37"/>
  <c r="J163" i="37"/>
  <c r="J162" i="37"/>
  <c r="J161" i="37"/>
  <c r="J160" i="37"/>
  <c r="I159" i="37"/>
  <c r="J159" i="37" s="1"/>
  <c r="J158" i="37"/>
  <c r="J157" i="37"/>
  <c r="J156" i="37"/>
  <c r="J155" i="37"/>
  <c r="J154" i="37"/>
  <c r="J153" i="37"/>
  <c r="J152" i="37"/>
  <c r="J151" i="37"/>
  <c r="I150" i="37"/>
  <c r="J150" i="37" s="1"/>
  <c r="I149" i="37"/>
  <c r="J149" i="37" s="1"/>
  <c r="I148" i="37"/>
  <c r="J148" i="37" s="1"/>
  <c r="J147" i="37"/>
  <c r="J146" i="37"/>
  <c r="J145" i="37"/>
  <c r="J144" i="37"/>
  <c r="J143" i="37"/>
  <c r="J142" i="37"/>
  <c r="J141" i="37"/>
  <c r="I140" i="37"/>
  <c r="J140" i="37" s="1"/>
  <c r="J139" i="37"/>
  <c r="J138" i="37"/>
  <c r="J137" i="37"/>
  <c r="J136" i="37"/>
  <c r="J135" i="37"/>
  <c r="J134" i="37"/>
  <c r="J133" i="37"/>
  <c r="J132" i="37"/>
  <c r="J131" i="37"/>
  <c r="I130" i="37"/>
  <c r="J130" i="37" s="1"/>
  <c r="J129" i="37"/>
  <c r="J128" i="37"/>
  <c r="J127" i="37"/>
  <c r="J126" i="37"/>
  <c r="J125" i="37"/>
  <c r="J124" i="37"/>
  <c r="J123" i="37"/>
  <c r="J122" i="37"/>
  <c r="J121" i="37"/>
  <c r="J120" i="37"/>
  <c r="J119" i="37"/>
  <c r="J118" i="37"/>
  <c r="J117" i="37"/>
  <c r="J116" i="37"/>
  <c r="J115" i="37"/>
  <c r="I114" i="37"/>
  <c r="J114" i="37" s="1"/>
  <c r="J113" i="37"/>
  <c r="J112" i="37"/>
  <c r="J111" i="37"/>
  <c r="I110" i="37"/>
  <c r="J110" i="37" s="1"/>
  <c r="J109" i="37"/>
  <c r="J108" i="37"/>
  <c r="J107" i="37"/>
  <c r="J106" i="37"/>
  <c r="J105" i="37"/>
  <c r="J104" i="37"/>
  <c r="J103" i="37"/>
  <c r="J102" i="37"/>
  <c r="J101" i="37"/>
  <c r="J100" i="37"/>
  <c r="J99" i="37"/>
  <c r="I98" i="37"/>
  <c r="J98" i="37" s="1"/>
  <c r="J97" i="37"/>
  <c r="J96" i="37"/>
  <c r="J95" i="37"/>
  <c r="J94" i="37"/>
  <c r="J93" i="37"/>
  <c r="J92" i="37"/>
  <c r="J91" i="37"/>
  <c r="J90" i="37"/>
  <c r="J89" i="37"/>
  <c r="J88" i="37"/>
  <c r="J87" i="37"/>
  <c r="I86" i="37"/>
  <c r="J86" i="37" s="1"/>
  <c r="I85" i="37"/>
  <c r="J85" i="37" s="1"/>
  <c r="J84" i="37"/>
  <c r="J83" i="37"/>
  <c r="J82" i="37"/>
  <c r="J81" i="37"/>
  <c r="J80" i="37"/>
  <c r="I79" i="37"/>
  <c r="J79" i="37" s="1"/>
  <c r="I78" i="37"/>
  <c r="J78" i="37" s="1"/>
  <c r="J77" i="37"/>
  <c r="I76" i="37"/>
  <c r="J76" i="37" s="1"/>
  <c r="J75" i="37"/>
  <c r="I74" i="37"/>
  <c r="J74" i="37" s="1"/>
  <c r="I73" i="37"/>
  <c r="J73" i="37" s="1"/>
  <c r="J72" i="37"/>
  <c r="J71" i="37"/>
  <c r="I70" i="37"/>
  <c r="J70" i="37" s="1"/>
  <c r="J69" i="37"/>
  <c r="J68" i="37"/>
  <c r="I67" i="37"/>
  <c r="J67" i="37" s="1"/>
  <c r="J66" i="37"/>
  <c r="J65" i="37"/>
  <c r="J64" i="37"/>
  <c r="J63" i="37"/>
  <c r="J62" i="37"/>
  <c r="J61" i="37"/>
  <c r="J60" i="37"/>
  <c r="J59" i="37"/>
  <c r="J58" i="37"/>
  <c r="J57" i="37"/>
  <c r="J56" i="37"/>
  <c r="J55" i="37"/>
  <c r="J54" i="37"/>
  <c r="I53" i="37"/>
  <c r="J53" i="37" s="1"/>
  <c r="J52" i="37"/>
  <c r="J51" i="37"/>
  <c r="J50" i="37"/>
  <c r="J49" i="37"/>
  <c r="J48" i="37"/>
  <c r="I47" i="37"/>
  <c r="J47" i="37" s="1"/>
  <c r="J46" i="37"/>
  <c r="J45" i="37"/>
  <c r="J44" i="37"/>
  <c r="J43" i="37"/>
  <c r="J42" i="37"/>
  <c r="I41" i="37"/>
  <c r="J41" i="37" s="1"/>
  <c r="J40" i="37"/>
  <c r="J39" i="37"/>
  <c r="I38" i="37"/>
  <c r="J38" i="37" s="1"/>
  <c r="I37" i="37"/>
  <c r="J37" i="37" s="1"/>
  <c r="I36" i="37"/>
  <c r="J36" i="37" s="1"/>
  <c r="J35" i="37"/>
  <c r="J34" i="37"/>
  <c r="I33" i="37"/>
  <c r="J33" i="37" s="1"/>
  <c r="I32" i="37"/>
  <c r="J32" i="37" s="1"/>
  <c r="I31" i="37"/>
  <c r="J31" i="37" s="1"/>
  <c r="J30" i="37"/>
  <c r="I29" i="37"/>
  <c r="J29" i="37" s="1"/>
  <c r="I28" i="37"/>
  <c r="J28" i="37" s="1"/>
  <c r="U27" i="37"/>
  <c r="J27" i="37"/>
  <c r="K26" i="37"/>
  <c r="J26" i="37"/>
  <c r="K25" i="37"/>
  <c r="J25" i="37"/>
  <c r="U24" i="37"/>
  <c r="K24" i="37"/>
  <c r="J24" i="37"/>
  <c r="U23" i="37"/>
  <c r="K23" i="37"/>
  <c r="J23" i="37"/>
  <c r="U22" i="37"/>
  <c r="K22" i="37"/>
  <c r="J22" i="37"/>
  <c r="K21" i="37"/>
  <c r="J21" i="37"/>
  <c r="U20" i="37"/>
  <c r="K20" i="37"/>
  <c r="J20" i="37"/>
  <c r="U19" i="37"/>
  <c r="K19" i="37"/>
  <c r="J19" i="37"/>
  <c r="J18" i="37"/>
  <c r="U17" i="37"/>
  <c r="J17" i="37"/>
  <c r="J16" i="37"/>
  <c r="J15" i="37"/>
  <c r="J14" i="37"/>
  <c r="U13" i="37"/>
  <c r="J13" i="37"/>
  <c r="U12" i="37"/>
  <c r="J12" i="37"/>
  <c r="J11" i="37"/>
  <c r="U10" i="37"/>
  <c r="I10" i="37"/>
  <c r="J10" i="37" s="1"/>
  <c r="I9" i="37"/>
  <c r="J9" i="37" s="1"/>
  <c r="I8" i="37"/>
  <c r="J8" i="37" s="1"/>
  <c r="U7" i="37"/>
  <c r="I7" i="37"/>
  <c r="J7" i="37" s="1"/>
  <c r="O6" i="37"/>
  <c r="J6" i="37"/>
  <c r="E4" i="37"/>
  <c r="P3" i="37"/>
  <c r="N3" i="37"/>
  <c r="G3" i="37"/>
  <c r="F3" i="37"/>
  <c r="O360" i="37" l="1"/>
  <c r="Q360" i="37" s="1"/>
  <c r="O164" i="37"/>
  <c r="Q164" i="37" s="1"/>
  <c r="W3" i="37"/>
  <c r="AA172" i="37"/>
  <c r="I358" i="37"/>
  <c r="J358" i="37" s="1"/>
  <c r="AA358" i="37" s="1"/>
  <c r="I354" i="37"/>
  <c r="J354" i="37" s="1"/>
  <c r="AA354" i="37" s="1"/>
  <c r="O177" i="37"/>
  <c r="Q177" i="37" s="1"/>
  <c r="I369" i="37"/>
  <c r="J369" i="37" s="1"/>
  <c r="AA369" i="37" s="1"/>
  <c r="O202" i="37"/>
  <c r="Q202" i="37" s="1"/>
  <c r="O346" i="37"/>
  <c r="Q346" i="37" s="1"/>
  <c r="I346" i="37"/>
  <c r="J346" i="37" s="1"/>
  <c r="AA346" i="37" s="1"/>
  <c r="O350" i="37"/>
  <c r="Q350" i="37" s="1"/>
  <c r="I350" i="37"/>
  <c r="J350" i="37" s="1"/>
  <c r="AA350" i="37" s="1"/>
  <c r="O344" i="37"/>
  <c r="Q344" i="37" s="1"/>
  <c r="I344" i="37"/>
  <c r="J344" i="37" s="1"/>
  <c r="AA344" i="37" s="1"/>
  <c r="O349" i="37"/>
  <c r="Q349" i="37" s="1"/>
  <c r="I349" i="37"/>
  <c r="J349" i="37" s="1"/>
  <c r="AA349" i="37" s="1"/>
  <c r="O348" i="37"/>
  <c r="Q348" i="37" s="1"/>
  <c r="I348" i="37"/>
  <c r="J348" i="37" s="1"/>
  <c r="AA348" i="37" s="1"/>
  <c r="O352" i="37"/>
  <c r="Q352" i="37" s="1"/>
  <c r="I352" i="37"/>
  <c r="J352" i="37" s="1"/>
  <c r="AA352" i="37" s="1"/>
  <c r="O341" i="37"/>
  <c r="Q341" i="37" s="1"/>
  <c r="I345" i="37"/>
  <c r="J345" i="37" s="1"/>
  <c r="AA345" i="37" s="1"/>
  <c r="U3" i="37"/>
  <c r="I203" i="37"/>
  <c r="J203" i="37" s="1"/>
  <c r="AA203" i="37" s="1"/>
  <c r="O336" i="37"/>
  <c r="Q336" i="37" s="1"/>
  <c r="O167" i="37"/>
  <c r="Q167" i="37" s="1"/>
  <c r="O342" i="37"/>
  <c r="Q342" i="37" s="1"/>
  <c r="AA164" i="37"/>
  <c r="I204" i="37"/>
  <c r="J204" i="37" s="1"/>
  <c r="AA204" i="37" s="1"/>
  <c r="O204" i="37"/>
  <c r="Q204" i="37" s="1"/>
  <c r="W2" i="37"/>
  <c r="I165" i="37"/>
  <c r="J165" i="37" s="1"/>
  <c r="AA165" i="37" s="1"/>
  <c r="O165" i="37"/>
  <c r="Q165" i="37" s="1"/>
  <c r="O353" i="37"/>
  <c r="Q353" i="37" s="1"/>
  <c r="I353" i="37"/>
  <c r="J353" i="37" s="1"/>
  <c r="AA353" i="37" s="1"/>
  <c r="I337" i="37"/>
  <c r="J337" i="37" s="1"/>
  <c r="AA337" i="37" s="1"/>
  <c r="O337" i="37"/>
  <c r="Q337" i="37" s="1"/>
  <c r="I338" i="37"/>
  <c r="J338" i="37" s="1"/>
  <c r="AA338" i="37" s="1"/>
  <c r="O338" i="37"/>
  <c r="Q338" i="37" s="1"/>
  <c r="O355" i="37"/>
  <c r="Q355" i="37" s="1"/>
  <c r="I355" i="37"/>
  <c r="J355" i="37" s="1"/>
  <c r="AA355" i="37" s="1"/>
  <c r="O339" i="37"/>
  <c r="Q339" i="37" s="1"/>
  <c r="O357" i="37"/>
  <c r="Q357" i="37" s="1"/>
  <c r="I357" i="37"/>
  <c r="J357" i="37" s="1"/>
  <c r="AA357" i="37" s="1"/>
  <c r="I343" i="37"/>
  <c r="J343" i="37" s="1"/>
  <c r="AA343" i="37" s="1"/>
  <c r="I347" i="37"/>
  <c r="J347" i="37" s="1"/>
  <c r="AA347" i="37" s="1"/>
  <c r="I351" i="37"/>
  <c r="J351" i="37" s="1"/>
  <c r="AA351" i="37" s="1"/>
  <c r="I3" i="37" l="1"/>
  <c r="J78" i="16" l="1"/>
  <c r="K78" i="16"/>
  <c r="I78" i="16"/>
  <c r="V319" i="37" l="1"/>
  <c r="Y319" i="37" s="1"/>
  <c r="V304" i="37"/>
  <c r="Y304" i="37" s="1"/>
  <c r="V301" i="37"/>
  <c r="Y301" i="37" s="1"/>
  <c r="V298" i="37"/>
  <c r="Y298" i="37" s="1"/>
  <c r="V283" i="37"/>
  <c r="Y283" i="37" s="1"/>
  <c r="V269" i="37"/>
  <c r="Y269" i="37" s="1"/>
  <c r="V265" i="37"/>
  <c r="Y265" i="37" s="1"/>
  <c r="V243" i="37"/>
  <c r="Y243" i="37" s="1"/>
  <c r="V237" i="37"/>
  <c r="Y237" i="37" s="1"/>
  <c r="V234" i="37"/>
  <c r="Y234" i="37" s="1"/>
  <c r="V231" i="37"/>
  <c r="Y231" i="37" s="1"/>
  <c r="V226" i="37"/>
  <c r="Y226" i="37" s="1"/>
  <c r="V220" i="37"/>
  <c r="Y220" i="37" s="1"/>
  <c r="V185" i="37"/>
  <c r="Y185" i="37" s="1"/>
  <c r="V161" i="37"/>
  <c r="Y161" i="37" s="1"/>
  <c r="V154" i="37"/>
  <c r="Y154" i="37" s="1"/>
  <c r="V150" i="37"/>
  <c r="Y150" i="37" s="1"/>
  <c r="V146" i="37"/>
  <c r="Y146" i="37" s="1"/>
  <c r="V142" i="37"/>
  <c r="Y142" i="37" s="1"/>
  <c r="V138" i="37"/>
  <c r="Y138" i="37" s="1"/>
  <c r="V127" i="37"/>
  <c r="Y127" i="37" s="1"/>
  <c r="V105" i="37"/>
  <c r="Y105" i="37" s="1"/>
  <c r="V98" i="37"/>
  <c r="Y98" i="37" s="1"/>
  <c r="V94" i="37"/>
  <c r="Y94" i="37" s="1"/>
  <c r="V87" i="37"/>
  <c r="Y87" i="37" s="1"/>
  <c r="V73" i="37"/>
  <c r="Y73" i="37" s="1"/>
  <c r="V59" i="37"/>
  <c r="Y59" i="37" s="1"/>
  <c r="V53" i="37"/>
  <c r="Y53" i="37" s="1"/>
  <c r="V36" i="37"/>
  <c r="Y36" i="37" s="1"/>
  <c r="V29" i="37"/>
  <c r="Y29" i="37" s="1"/>
  <c r="V26" i="37"/>
  <c r="Y26" i="37" s="1"/>
  <c r="V17" i="37"/>
  <c r="Y17" i="37" s="1"/>
  <c r="V7" i="37"/>
  <c r="Y7" i="37" s="1"/>
  <c r="V10" i="37"/>
  <c r="Y10" i="37" s="1"/>
  <c r="V31" i="37"/>
  <c r="Y31" i="37" s="1"/>
  <c r="V373" i="37"/>
  <c r="Y373" i="37" s="1"/>
  <c r="V287" i="37"/>
  <c r="Y287" i="37" s="1"/>
  <c r="V193" i="37"/>
  <c r="Y193" i="37" s="1"/>
  <c r="V168" i="37"/>
  <c r="Y168" i="37" s="1"/>
  <c r="V102" i="37"/>
  <c r="Y102" i="37" s="1"/>
  <c r="V63" i="37"/>
  <c r="Y63" i="37" s="1"/>
  <c r="V14" i="37"/>
  <c r="Y14" i="37" s="1"/>
  <c r="V377" i="37"/>
  <c r="Y377" i="37" s="1"/>
  <c r="V372" i="37"/>
  <c r="Y372" i="37" s="1"/>
  <c r="V365" i="37"/>
  <c r="Y365" i="37" s="1"/>
  <c r="V335" i="37"/>
  <c r="Y335" i="37" s="1"/>
  <c r="V332" i="37"/>
  <c r="Y332" i="37" s="1"/>
  <c r="V329" i="37"/>
  <c r="Y329" i="37" s="1"/>
  <c r="V322" i="37"/>
  <c r="Y322" i="37" s="1"/>
  <c r="V312" i="37"/>
  <c r="Y312" i="37" s="1"/>
  <c r="V307" i="37"/>
  <c r="Y307" i="37" s="1"/>
  <c r="V294" i="37"/>
  <c r="Y294" i="37" s="1"/>
  <c r="V290" i="37"/>
  <c r="Y290" i="37" s="1"/>
  <c r="V286" i="37"/>
  <c r="Y286" i="37" s="1"/>
  <c r="V279" i="37"/>
  <c r="Y279" i="37" s="1"/>
  <c r="V272" i="37"/>
  <c r="Y272" i="37" s="1"/>
  <c r="V261" i="37"/>
  <c r="Y261" i="37" s="1"/>
  <c r="V257" i="37"/>
  <c r="Y257" i="37" s="1"/>
  <c r="V254" i="37"/>
  <c r="Y254" i="37" s="1"/>
  <c r="V251" i="37"/>
  <c r="Y251" i="37" s="1"/>
  <c r="V248" i="37"/>
  <c r="Y248" i="37" s="1"/>
  <c r="V240" i="37"/>
  <c r="Y240" i="37" s="1"/>
  <c r="V223" i="37"/>
  <c r="Y223" i="37" s="1"/>
  <c r="V217" i="37"/>
  <c r="Y217" i="37" s="1"/>
  <c r="V214" i="37"/>
  <c r="Y214" i="37" s="1"/>
  <c r="V211" i="37"/>
  <c r="Y211" i="37" s="1"/>
  <c r="V198" i="37"/>
  <c r="Y198" i="37" s="1"/>
  <c r="V195" i="37"/>
  <c r="Y195" i="37" s="1"/>
  <c r="V190" i="37"/>
  <c r="Y190" i="37" s="1"/>
  <c r="V180" i="37"/>
  <c r="Y180" i="37" s="1"/>
  <c r="V175" i="37"/>
  <c r="Y175" i="37" s="1"/>
  <c r="V157" i="37"/>
  <c r="Y157" i="37" s="1"/>
  <c r="V134" i="37"/>
  <c r="Y134" i="37" s="1"/>
  <c r="V130" i="37"/>
  <c r="Y130" i="37" s="1"/>
  <c r="V123" i="37"/>
  <c r="Y123" i="37" s="1"/>
  <c r="V119" i="37"/>
  <c r="Y119" i="37" s="1"/>
  <c r="V112" i="37"/>
  <c r="Y112" i="37" s="1"/>
  <c r="V108" i="37"/>
  <c r="Y108" i="37" s="1"/>
  <c r="V101" i="37"/>
  <c r="Y101" i="37" s="1"/>
  <c r="V83" i="37"/>
  <c r="Y83" i="37" s="1"/>
  <c r="V80" i="37"/>
  <c r="Y80" i="37" s="1"/>
  <c r="V76" i="37"/>
  <c r="Y76" i="37" s="1"/>
  <c r="V69" i="37"/>
  <c r="Y69" i="37" s="1"/>
  <c r="V66" i="37"/>
  <c r="Y66" i="37" s="1"/>
  <c r="V62" i="37"/>
  <c r="Y62" i="37" s="1"/>
  <c r="V49" i="37"/>
  <c r="Y49" i="37" s="1"/>
  <c r="V42" i="37"/>
  <c r="Y42" i="37" s="1"/>
  <c r="V39" i="37"/>
  <c r="Y39" i="37" s="1"/>
  <c r="V13" i="37"/>
  <c r="Y13" i="37" s="1"/>
  <c r="V12" i="37"/>
  <c r="Y12" i="37" s="1"/>
  <c r="V362" i="37"/>
  <c r="Y362" i="37" s="1"/>
  <c r="V313" i="37"/>
  <c r="Y313" i="37" s="1"/>
  <c r="V229" i="37"/>
  <c r="Y229" i="37" s="1"/>
  <c r="V183" i="37"/>
  <c r="Y183" i="37" s="1"/>
  <c r="V116" i="37"/>
  <c r="Y116" i="37" s="1"/>
  <c r="V91" i="37"/>
  <c r="Y91" i="37" s="1"/>
  <c r="V56" i="37"/>
  <c r="Y56" i="37" s="1"/>
  <c r="V376" i="37"/>
  <c r="Y376" i="37" s="1"/>
  <c r="V361" i="37"/>
  <c r="Y361" i="37" s="1"/>
  <c r="V359" i="37"/>
  <c r="Y359" i="37" s="1"/>
  <c r="V325" i="37"/>
  <c r="Y325" i="37" s="1"/>
  <c r="V316" i="37"/>
  <c r="Y316" i="37" s="1"/>
  <c r="V311" i="37"/>
  <c r="Y311" i="37" s="1"/>
  <c r="V303" i="37"/>
  <c r="Y303" i="37" s="1"/>
  <c r="V297" i="37"/>
  <c r="Y297" i="37" s="1"/>
  <c r="V275" i="37"/>
  <c r="Y275" i="37" s="1"/>
  <c r="V268" i="37"/>
  <c r="Y268" i="37" s="1"/>
  <c r="V264" i="37"/>
  <c r="Y264" i="37" s="1"/>
  <c r="V245" i="37"/>
  <c r="Y245" i="37" s="1"/>
  <c r="V242" i="37"/>
  <c r="Y242" i="37" s="1"/>
  <c r="V228" i="37"/>
  <c r="Y228" i="37" s="1"/>
  <c r="V207" i="37"/>
  <c r="Y207" i="37" s="1"/>
  <c r="V192" i="37"/>
  <c r="Y192" i="37" s="1"/>
  <c r="V187" i="37"/>
  <c r="Y187" i="37" s="1"/>
  <c r="V182" i="37"/>
  <c r="Y182" i="37" s="1"/>
  <c r="V170" i="37"/>
  <c r="Y170" i="37" s="1"/>
  <c r="V160" i="37"/>
  <c r="Y160" i="37" s="1"/>
  <c r="V153" i="37"/>
  <c r="Y153" i="37" s="1"/>
  <c r="V145" i="37"/>
  <c r="Y145" i="37" s="1"/>
  <c r="V141" i="37"/>
  <c r="Y141" i="37" s="1"/>
  <c r="V137" i="37"/>
  <c r="Y137" i="37" s="1"/>
  <c r="V126" i="37"/>
  <c r="Y126" i="37" s="1"/>
  <c r="V115" i="37"/>
  <c r="Y115" i="37" s="1"/>
  <c r="V97" i="37"/>
  <c r="Y97" i="37" s="1"/>
  <c r="V93" i="37"/>
  <c r="Y93" i="37" s="1"/>
  <c r="V90" i="37"/>
  <c r="Y90" i="37" s="1"/>
  <c r="V86" i="37"/>
  <c r="Y86" i="37" s="1"/>
  <c r="V72" i="37"/>
  <c r="Y72" i="37" s="1"/>
  <c r="V58" i="37"/>
  <c r="Y58" i="37" s="1"/>
  <c r="V55" i="37"/>
  <c r="Y55" i="37" s="1"/>
  <c r="V52" i="37"/>
  <c r="Y52" i="37" s="1"/>
  <c r="V45" i="37"/>
  <c r="Y45" i="37" s="1"/>
  <c r="V32" i="37"/>
  <c r="Y32" i="37" s="1"/>
  <c r="V23" i="37"/>
  <c r="Y23" i="37" s="1"/>
  <c r="V19" i="37"/>
  <c r="Y19" i="37" s="1"/>
  <c r="V16" i="37"/>
  <c r="Y16" i="37" s="1"/>
  <c r="V38" i="37"/>
  <c r="Y38" i="37" s="1"/>
  <c r="V370" i="37"/>
  <c r="Y370" i="37" s="1"/>
  <c r="V276" i="37"/>
  <c r="Y276" i="37" s="1"/>
  <c r="V215" i="37"/>
  <c r="Y215" i="37" s="1"/>
  <c r="V176" i="37"/>
  <c r="Y176" i="37" s="1"/>
  <c r="V120" i="37"/>
  <c r="Y120" i="37" s="1"/>
  <c r="V67" i="37"/>
  <c r="Y67" i="37" s="1"/>
  <c r="V46" i="37"/>
  <c r="Y46" i="37" s="1"/>
  <c r="V371" i="37"/>
  <c r="Y371" i="37" s="1"/>
  <c r="V364" i="37"/>
  <c r="Y364" i="37" s="1"/>
  <c r="V331" i="37"/>
  <c r="Y331" i="37" s="1"/>
  <c r="V315" i="37"/>
  <c r="Y315" i="37" s="1"/>
  <c r="V300" i="37"/>
  <c r="Y300" i="37" s="1"/>
  <c r="V293" i="37"/>
  <c r="Y293" i="37" s="1"/>
  <c r="V289" i="37"/>
  <c r="Y289" i="37" s="1"/>
  <c r="V285" i="37"/>
  <c r="Y285" i="37" s="1"/>
  <c r="V282" i="37"/>
  <c r="Y282" i="37" s="1"/>
  <c r="V278" i="37"/>
  <c r="Y278" i="37" s="1"/>
  <c r="V271" i="37"/>
  <c r="Y271" i="37" s="1"/>
  <c r="V260" i="37"/>
  <c r="Y260" i="37" s="1"/>
  <c r="V256" i="37"/>
  <c r="Y256" i="37" s="1"/>
  <c r="V253" i="37"/>
  <c r="Y253" i="37" s="1"/>
  <c r="V233" i="37"/>
  <c r="Y233" i="37" s="1"/>
  <c r="V225" i="37"/>
  <c r="Y225" i="37" s="1"/>
  <c r="V222" i="37"/>
  <c r="Y222" i="37" s="1"/>
  <c r="V219" i="37"/>
  <c r="Y219" i="37" s="1"/>
  <c r="V210" i="37"/>
  <c r="Y210" i="37" s="1"/>
  <c r="V200" i="37"/>
  <c r="Y200" i="37" s="1"/>
  <c r="V197" i="37"/>
  <c r="Y197" i="37" s="1"/>
  <c r="V156" i="37"/>
  <c r="Y156" i="37" s="1"/>
  <c r="V133" i="37"/>
  <c r="Y133" i="37" s="1"/>
  <c r="V122" i="37"/>
  <c r="Y122" i="37" s="1"/>
  <c r="V118" i="37"/>
  <c r="Y118" i="37" s="1"/>
  <c r="V111" i="37"/>
  <c r="Y111" i="37" s="1"/>
  <c r="V104" i="37"/>
  <c r="Y104" i="37" s="1"/>
  <c r="V100" i="37"/>
  <c r="Y100" i="37" s="1"/>
  <c r="V82" i="37"/>
  <c r="Y82" i="37" s="1"/>
  <c r="V79" i="37"/>
  <c r="Y79" i="37" s="1"/>
  <c r="V75" i="37"/>
  <c r="Y75" i="37" s="1"/>
  <c r="V65" i="37"/>
  <c r="Y65" i="37" s="1"/>
  <c r="V48" i="37"/>
  <c r="Y48" i="37" s="1"/>
  <c r="V35" i="37"/>
  <c r="Y35" i="37" s="1"/>
  <c r="V28" i="37"/>
  <c r="Y28" i="37" s="1"/>
  <c r="V25" i="37"/>
  <c r="Y25" i="37" s="1"/>
  <c r="V21" i="37"/>
  <c r="Y21" i="37" s="1"/>
  <c r="V6" i="37"/>
  <c r="Y6" i="37" s="1"/>
  <c r="V9" i="37"/>
  <c r="Y9" i="37" s="1"/>
  <c r="V333" i="37"/>
  <c r="Y333" i="37" s="1"/>
  <c r="V308" i="37"/>
  <c r="Y308" i="37" s="1"/>
  <c r="V258" i="37"/>
  <c r="Y258" i="37" s="1"/>
  <c r="V208" i="37"/>
  <c r="Y208" i="37" s="1"/>
  <c r="V131" i="37"/>
  <c r="Y131" i="37" s="1"/>
  <c r="V84" i="37"/>
  <c r="Y84" i="37" s="1"/>
  <c r="V33" i="37"/>
  <c r="Y33" i="37" s="1"/>
  <c r="V375" i="37"/>
  <c r="Y375" i="37" s="1"/>
  <c r="V368" i="37"/>
  <c r="Y368" i="37" s="1"/>
  <c r="V334" i="37"/>
  <c r="Y334" i="37" s="1"/>
  <c r="V328" i="37"/>
  <c r="Y328" i="37" s="1"/>
  <c r="V323" i="37"/>
  <c r="V321" i="37"/>
  <c r="Y321" i="37" s="1"/>
  <c r="V318" i="37"/>
  <c r="Y318" i="37" s="1"/>
  <c r="V310" i="37"/>
  <c r="Y310" i="37" s="1"/>
  <c r="V306" i="37"/>
  <c r="Y306" i="37" s="1"/>
  <c r="V296" i="37"/>
  <c r="Y296" i="37" s="1"/>
  <c r="V274" i="37"/>
  <c r="Y274" i="37" s="1"/>
  <c r="V267" i="37"/>
  <c r="Y267" i="37" s="1"/>
  <c r="V263" i="37"/>
  <c r="Y263" i="37" s="1"/>
  <c r="V250" i="37"/>
  <c r="Y250" i="37" s="1"/>
  <c r="V247" i="37"/>
  <c r="Y247" i="37" s="1"/>
  <c r="V239" i="37"/>
  <c r="Y239" i="37" s="1"/>
  <c r="V230" i="37"/>
  <c r="Y230" i="37" s="1"/>
  <c r="V216" i="37"/>
  <c r="Y216" i="37" s="1"/>
  <c r="V213" i="37"/>
  <c r="Y213" i="37" s="1"/>
  <c r="V206" i="37"/>
  <c r="Y206" i="37" s="1"/>
  <c r="V194" i="37"/>
  <c r="Y194" i="37" s="1"/>
  <c r="V189" i="37"/>
  <c r="Y189" i="37" s="1"/>
  <c r="V184" i="37"/>
  <c r="Y184" i="37" s="1"/>
  <c r="V179" i="37"/>
  <c r="Y179" i="37" s="1"/>
  <c r="V174" i="37"/>
  <c r="Y174" i="37" s="1"/>
  <c r="V163" i="37"/>
  <c r="Y163" i="37" s="1"/>
  <c r="V159" i="37"/>
  <c r="Y159" i="37" s="1"/>
  <c r="V152" i="37"/>
  <c r="Y152" i="37" s="1"/>
  <c r="V148" i="37"/>
  <c r="Y148" i="37" s="1"/>
  <c r="V144" i="37"/>
  <c r="Y144" i="37" s="1"/>
  <c r="V140" i="37"/>
  <c r="Y140" i="37" s="1"/>
  <c r="V129" i="37"/>
  <c r="Y129" i="37" s="1"/>
  <c r="V125" i="37"/>
  <c r="Y125" i="37" s="1"/>
  <c r="V114" i="37"/>
  <c r="Y114" i="37" s="1"/>
  <c r="V107" i="37"/>
  <c r="Y107" i="37" s="1"/>
  <c r="V96" i="37"/>
  <c r="Y96" i="37" s="1"/>
  <c r="V89" i="37"/>
  <c r="Y89" i="37" s="1"/>
  <c r="V85" i="37"/>
  <c r="Y85" i="37" s="1"/>
  <c r="V68" i="37"/>
  <c r="Y68" i="37" s="1"/>
  <c r="V61" i="37"/>
  <c r="Y61" i="37" s="1"/>
  <c r="V51" i="37"/>
  <c r="Y51" i="37" s="1"/>
  <c r="V41" i="37"/>
  <c r="Y41" i="37" s="1"/>
  <c r="V366" i="37"/>
  <c r="Y366" i="37" s="1"/>
  <c r="V280" i="37"/>
  <c r="Y280" i="37" s="1"/>
  <c r="V249" i="37"/>
  <c r="Y249" i="37" s="1"/>
  <c r="V173" i="37"/>
  <c r="Y173" i="37" s="1"/>
  <c r="V135" i="37"/>
  <c r="Y135" i="37" s="1"/>
  <c r="V77" i="37"/>
  <c r="Y77" i="37" s="1"/>
  <c r="V50" i="37"/>
  <c r="Y50" i="37" s="1"/>
  <c r="V374" i="37"/>
  <c r="Y374" i="37" s="1"/>
  <c r="V367" i="37"/>
  <c r="Y367" i="37" s="1"/>
  <c r="V363" i="37"/>
  <c r="Y363" i="37" s="1"/>
  <c r="V314" i="37"/>
  <c r="Y314" i="37" s="1"/>
  <c r="V302" i="37"/>
  <c r="Y302" i="37" s="1"/>
  <c r="V292" i="37"/>
  <c r="Y292" i="37" s="1"/>
  <c r="V288" i="37"/>
  <c r="Y288" i="37" s="1"/>
  <c r="V281" i="37"/>
  <c r="Y281" i="37" s="1"/>
  <c r="V277" i="37"/>
  <c r="Y277" i="37" s="1"/>
  <c r="V259" i="37"/>
  <c r="Y259" i="37" s="1"/>
  <c r="V244" i="37"/>
  <c r="Y244" i="37" s="1"/>
  <c r="V241" i="37"/>
  <c r="Y241" i="37" s="1"/>
  <c r="V235" i="37"/>
  <c r="Y235" i="37" s="1"/>
  <c r="V227" i="37"/>
  <c r="Y227" i="37" s="1"/>
  <c r="V209" i="37"/>
  <c r="Y209" i="37" s="1"/>
  <c r="V191" i="37"/>
  <c r="Y191" i="37" s="1"/>
  <c r="V186" i="37"/>
  <c r="Y186" i="37" s="1"/>
  <c r="V166" i="37"/>
  <c r="V155" i="37"/>
  <c r="Y155" i="37" s="1"/>
  <c r="V136" i="37"/>
  <c r="Y136" i="37" s="1"/>
  <c r="V132" i="37"/>
  <c r="Y132" i="37" s="1"/>
  <c r="V121" i="37"/>
  <c r="Y121" i="37" s="1"/>
  <c r="V117" i="37"/>
  <c r="Y117" i="37" s="1"/>
  <c r="V110" i="37"/>
  <c r="Y110" i="37" s="1"/>
  <c r="V103" i="37"/>
  <c r="Y103" i="37" s="1"/>
  <c r="V92" i="37"/>
  <c r="Y92" i="37" s="1"/>
  <c r="V78" i="37"/>
  <c r="Y78" i="37" s="1"/>
  <c r="V71" i="37"/>
  <c r="Y71" i="37" s="1"/>
  <c r="V64" i="37"/>
  <c r="Y64" i="37" s="1"/>
  <c r="V57" i="37"/>
  <c r="Y57" i="37" s="1"/>
  <c r="V54" i="37"/>
  <c r="Y54" i="37" s="1"/>
  <c r="V47" i="37"/>
  <c r="Y47" i="37" s="1"/>
  <c r="V44" i="37"/>
  <c r="Y44" i="37" s="1"/>
  <c r="V34" i="37"/>
  <c r="Y34" i="37" s="1"/>
  <c r="V27" i="37"/>
  <c r="Y27" i="37" s="1"/>
  <c r="V15" i="37"/>
  <c r="Y15" i="37" s="1"/>
  <c r="V30" i="37"/>
  <c r="Y30" i="37" s="1"/>
  <c r="V22" i="37"/>
  <c r="Y22" i="37" s="1"/>
  <c r="V18" i="37"/>
  <c r="Y18" i="37" s="1"/>
  <c r="V326" i="37"/>
  <c r="Y326" i="37" s="1"/>
  <c r="V291" i="37"/>
  <c r="Y291" i="37" s="1"/>
  <c r="V246" i="37"/>
  <c r="Y246" i="37" s="1"/>
  <c r="V171" i="37"/>
  <c r="Y171" i="37" s="1"/>
  <c r="V109" i="37"/>
  <c r="Y109" i="37" s="1"/>
  <c r="V70" i="37"/>
  <c r="Y70" i="37" s="1"/>
  <c r="V11" i="37"/>
  <c r="Y11" i="37" s="1"/>
  <c r="V330" i="37"/>
  <c r="Y330" i="37" s="1"/>
  <c r="V327" i="37"/>
  <c r="Y327" i="37" s="1"/>
  <c r="V320" i="37"/>
  <c r="Y320" i="37" s="1"/>
  <c r="V309" i="37"/>
  <c r="Y309" i="37" s="1"/>
  <c r="V305" i="37"/>
  <c r="Y305" i="37" s="1"/>
  <c r="V299" i="37"/>
  <c r="Y299" i="37" s="1"/>
  <c r="V295" i="37"/>
  <c r="Y295" i="37" s="1"/>
  <c r="V284" i="37"/>
  <c r="Y284" i="37" s="1"/>
  <c r="V273" i="37"/>
  <c r="Y273" i="37" s="1"/>
  <c r="V270" i="37"/>
  <c r="Y270" i="37" s="1"/>
  <c r="V266" i="37"/>
  <c r="Y266" i="37" s="1"/>
  <c r="V255" i="37"/>
  <c r="Y255" i="37" s="1"/>
  <c r="V252" i="37"/>
  <c r="Y252" i="37" s="1"/>
  <c r="V238" i="37"/>
  <c r="Y238" i="37" s="1"/>
  <c r="V232" i="37"/>
  <c r="Y232" i="37" s="1"/>
  <c r="V224" i="37"/>
  <c r="Y224" i="37" s="1"/>
  <c r="V221" i="37"/>
  <c r="Y221" i="37" s="1"/>
  <c r="V218" i="37"/>
  <c r="Y218" i="37" s="1"/>
  <c r="V212" i="37"/>
  <c r="Y212" i="37" s="1"/>
  <c r="V205" i="37"/>
  <c r="Y205" i="37" s="1"/>
  <c r="V199" i="37"/>
  <c r="Y199" i="37" s="1"/>
  <c r="V196" i="37"/>
  <c r="Y196" i="37" s="1"/>
  <c r="V162" i="37"/>
  <c r="Y162" i="37" s="1"/>
  <c r="V158" i="37"/>
  <c r="Y158" i="37" s="1"/>
  <c r="V151" i="37"/>
  <c r="Y151" i="37" s="1"/>
  <c r="V147" i="37"/>
  <c r="Y147" i="37" s="1"/>
  <c r="V143" i="37"/>
  <c r="Y143" i="37" s="1"/>
  <c r="V139" i="37"/>
  <c r="Y139" i="37" s="1"/>
  <c r="V128" i="37"/>
  <c r="Y128" i="37" s="1"/>
  <c r="V124" i="37"/>
  <c r="Y124" i="37" s="1"/>
  <c r="V113" i="37"/>
  <c r="Y113" i="37" s="1"/>
  <c r="V106" i="37"/>
  <c r="Y106" i="37" s="1"/>
  <c r="V99" i="37"/>
  <c r="Y99" i="37" s="1"/>
  <c r="V95" i="37"/>
  <c r="Y95" i="37" s="1"/>
  <c r="V88" i="37"/>
  <c r="Y88" i="37" s="1"/>
  <c r="V81" i="37"/>
  <c r="Y81" i="37" s="1"/>
  <c r="V74" i="37"/>
  <c r="Y74" i="37" s="1"/>
  <c r="V60" i="37"/>
  <c r="Y60" i="37" s="1"/>
  <c r="V40" i="37"/>
  <c r="Y40" i="37" s="1"/>
  <c r="V37" i="37"/>
  <c r="Y37" i="37" s="1"/>
  <c r="V24" i="37"/>
  <c r="Y24" i="37" s="1"/>
  <c r="V20" i="37"/>
  <c r="Y20" i="37" s="1"/>
  <c r="V8" i="37"/>
  <c r="Y8" i="37" s="1"/>
  <c r="V317" i="37"/>
  <c r="Y317" i="37" s="1"/>
  <c r="V262" i="37"/>
  <c r="Y262" i="37" s="1"/>
  <c r="V188" i="37"/>
  <c r="Y188" i="37" s="1"/>
  <c r="V43" i="37"/>
  <c r="Y43" i="37" s="1"/>
  <c r="I212" i="37" l="1"/>
  <c r="J212" i="37" s="1"/>
  <c r="AA212" i="37" s="1"/>
  <c r="O212" i="37"/>
  <c r="Q212" i="37" s="1"/>
  <c r="I266" i="37"/>
  <c r="J266" i="37" s="1"/>
  <c r="AA266" i="37" s="1"/>
  <c r="O266" i="37"/>
  <c r="Q266" i="37" s="1"/>
  <c r="O320" i="37"/>
  <c r="Q320" i="37" s="1"/>
  <c r="I320" i="37"/>
  <c r="J320" i="37" s="1"/>
  <c r="AA320" i="37" s="1"/>
  <c r="I291" i="37"/>
  <c r="J291" i="37" s="1"/>
  <c r="AA291" i="37" s="1"/>
  <c r="O291" i="37"/>
  <c r="Q291" i="37" s="1"/>
  <c r="I186" i="37"/>
  <c r="J186" i="37" s="1"/>
  <c r="O186" i="37"/>
  <c r="Q186" i="37" s="1"/>
  <c r="O277" i="37"/>
  <c r="Q277" i="37" s="1"/>
  <c r="I277" i="37"/>
  <c r="J277" i="37" s="1"/>
  <c r="AA277" i="37" s="1"/>
  <c r="O374" i="37"/>
  <c r="Q374" i="37" s="1"/>
  <c r="I374" i="37"/>
  <c r="J374" i="37" s="1"/>
  <c r="AA374" i="37" s="1"/>
  <c r="O216" i="37"/>
  <c r="Q216" i="37" s="1"/>
  <c r="I216" i="37"/>
  <c r="J216" i="37" s="1"/>
  <c r="AA216" i="37" s="1"/>
  <c r="I296" i="37"/>
  <c r="J296" i="37" s="1"/>
  <c r="AA296" i="37" s="1"/>
  <c r="O296" i="37"/>
  <c r="Q296" i="37" s="1"/>
  <c r="O368" i="37"/>
  <c r="Q368" i="37" s="1"/>
  <c r="I368" i="37"/>
  <c r="J368" i="37" s="1"/>
  <c r="AA368" i="37" s="1"/>
  <c r="I333" i="37"/>
  <c r="J333" i="37" s="1"/>
  <c r="AA333" i="37" s="1"/>
  <c r="O333" i="37"/>
  <c r="Q333" i="37" s="1"/>
  <c r="O225" i="37"/>
  <c r="Q225" i="37" s="1"/>
  <c r="I225" i="37"/>
  <c r="J225" i="37" s="1"/>
  <c r="AA225" i="37" s="1"/>
  <c r="I285" i="37"/>
  <c r="J285" i="37" s="1"/>
  <c r="AA285" i="37" s="1"/>
  <c r="O285" i="37"/>
  <c r="Q285" i="37" s="1"/>
  <c r="I207" i="37"/>
  <c r="J207" i="37" s="1"/>
  <c r="AA207" i="37" s="1"/>
  <c r="O207" i="37"/>
  <c r="Q207" i="37" s="1"/>
  <c r="I303" i="37"/>
  <c r="J303" i="37" s="1"/>
  <c r="AA303" i="37" s="1"/>
  <c r="O303" i="37"/>
  <c r="Q303" i="37" s="1"/>
  <c r="O217" i="37"/>
  <c r="Q217" i="37" s="1"/>
  <c r="I217" i="37"/>
  <c r="J217" i="37" s="1"/>
  <c r="AA217" i="37" s="1"/>
  <c r="I272" i="37"/>
  <c r="J272" i="37" s="1"/>
  <c r="AA272" i="37" s="1"/>
  <c r="O272" i="37"/>
  <c r="Q272" i="37" s="1"/>
  <c r="O329" i="37"/>
  <c r="Q329" i="37" s="1"/>
  <c r="I329" i="37"/>
  <c r="J329" i="37" s="1"/>
  <c r="AA329" i="37" s="1"/>
  <c r="I243" i="37"/>
  <c r="J243" i="37" s="1"/>
  <c r="AA243" i="37" s="1"/>
  <c r="O243" i="37"/>
  <c r="Q243" i="37" s="1"/>
  <c r="I218" i="37"/>
  <c r="J218" i="37" s="1"/>
  <c r="AA218" i="37" s="1"/>
  <c r="O218" i="37"/>
  <c r="Q218" i="37" s="1"/>
  <c r="I270" i="37"/>
  <c r="J270" i="37" s="1"/>
  <c r="AA270" i="37" s="1"/>
  <c r="O270" i="37"/>
  <c r="Q270" i="37" s="1"/>
  <c r="I327" i="37"/>
  <c r="J327" i="37" s="1"/>
  <c r="AA327" i="37" s="1"/>
  <c r="O327" i="37"/>
  <c r="Q327" i="37" s="1"/>
  <c r="O326" i="37"/>
  <c r="Q326" i="37" s="1"/>
  <c r="I326" i="37"/>
  <c r="J326" i="37" s="1"/>
  <c r="AA326" i="37" s="1"/>
  <c r="O191" i="37"/>
  <c r="Q191" i="37" s="1"/>
  <c r="I191" i="37"/>
  <c r="J191" i="37" s="1"/>
  <c r="AA191" i="37" s="1"/>
  <c r="O281" i="37"/>
  <c r="Q281" i="37" s="1"/>
  <c r="I281" i="37"/>
  <c r="J281" i="37" s="1"/>
  <c r="AA281" i="37" s="1"/>
  <c r="I174" i="37"/>
  <c r="J174" i="37" s="1"/>
  <c r="AA174" i="37" s="1"/>
  <c r="O174" i="37"/>
  <c r="Q174" i="37" s="1"/>
  <c r="O230" i="37"/>
  <c r="Q230" i="37" s="1"/>
  <c r="I230" i="37"/>
  <c r="J230" i="37" s="1"/>
  <c r="AA230" i="37" s="1"/>
  <c r="I306" i="37"/>
  <c r="J306" i="37" s="1"/>
  <c r="AA306" i="37" s="1"/>
  <c r="O306" i="37"/>
  <c r="Q306" i="37" s="1"/>
  <c r="O375" i="37"/>
  <c r="Q375" i="37" s="1"/>
  <c r="I375" i="37"/>
  <c r="J375" i="37" s="1"/>
  <c r="AA375" i="37" s="1"/>
  <c r="I233" i="37"/>
  <c r="J233" i="37" s="1"/>
  <c r="AA233" i="37" s="1"/>
  <c r="O233" i="37"/>
  <c r="Q233" i="37" s="1"/>
  <c r="O289" i="37"/>
  <c r="Q289" i="37" s="1"/>
  <c r="I289" i="37"/>
  <c r="J289" i="37" s="1"/>
  <c r="AA289" i="37" s="1"/>
  <c r="O228" i="37"/>
  <c r="Q228" i="37" s="1"/>
  <c r="I228" i="37"/>
  <c r="J228" i="37" s="1"/>
  <c r="AA228" i="37" s="1"/>
  <c r="O311" i="37"/>
  <c r="Q311" i="37" s="1"/>
  <c r="I311" i="37"/>
  <c r="J311" i="37" s="1"/>
  <c r="AA311" i="37" s="1"/>
  <c r="AA175" i="37"/>
  <c r="O175" i="37"/>
  <c r="Q175" i="37" s="1"/>
  <c r="I223" i="37"/>
  <c r="J223" i="37" s="1"/>
  <c r="AA223" i="37" s="1"/>
  <c r="O223" i="37"/>
  <c r="Q223" i="37" s="1"/>
  <c r="O279" i="37"/>
  <c r="Q279" i="37" s="1"/>
  <c r="I279" i="37"/>
  <c r="J279" i="37" s="1"/>
  <c r="AA279" i="37" s="1"/>
  <c r="O332" i="37"/>
  <c r="Q332" i="37" s="1"/>
  <c r="I332" i="37"/>
  <c r="J332" i="37" s="1"/>
  <c r="AA332" i="37" s="1"/>
  <c r="O168" i="37"/>
  <c r="Q168" i="37" s="1"/>
  <c r="AA168" i="37"/>
  <c r="I265" i="37"/>
  <c r="J265" i="37" s="1"/>
  <c r="AA265" i="37" s="1"/>
  <c r="O265" i="37"/>
  <c r="Q265" i="37" s="1"/>
  <c r="I221" i="37"/>
  <c r="J221" i="37" s="1"/>
  <c r="AA221" i="37" s="1"/>
  <c r="O221" i="37"/>
  <c r="Q221" i="37" s="1"/>
  <c r="I273" i="37"/>
  <c r="J273" i="37" s="1"/>
  <c r="AA273" i="37" s="1"/>
  <c r="O273" i="37"/>
  <c r="Q273" i="37" s="1"/>
  <c r="I330" i="37"/>
  <c r="J330" i="37" s="1"/>
  <c r="AA330" i="37" s="1"/>
  <c r="O330" i="37"/>
  <c r="Q330" i="37" s="1"/>
  <c r="O209" i="37"/>
  <c r="Q209" i="37" s="1"/>
  <c r="I209" i="37"/>
  <c r="J209" i="37" s="1"/>
  <c r="AA209" i="37" s="1"/>
  <c r="I288" i="37"/>
  <c r="J288" i="37" s="1"/>
  <c r="AA288" i="37" s="1"/>
  <c r="O288" i="37"/>
  <c r="Q288" i="37" s="1"/>
  <c r="O179" i="37"/>
  <c r="Q179" i="37" s="1"/>
  <c r="AA179" i="37"/>
  <c r="I239" i="37"/>
  <c r="J239" i="37" s="1"/>
  <c r="AA239" i="37" s="1"/>
  <c r="O239" i="37"/>
  <c r="Q239" i="37" s="1"/>
  <c r="O310" i="37"/>
  <c r="Q310" i="37" s="1"/>
  <c r="I310" i="37"/>
  <c r="J310" i="37" s="1"/>
  <c r="AA310" i="37" s="1"/>
  <c r="I253" i="37"/>
  <c r="J253" i="37" s="1"/>
  <c r="AA253" i="37" s="1"/>
  <c r="O253" i="37"/>
  <c r="Q253" i="37" s="1"/>
  <c r="I293" i="37"/>
  <c r="J293" i="37" s="1"/>
  <c r="AA293" i="37" s="1"/>
  <c r="O293" i="37"/>
  <c r="Q293" i="37" s="1"/>
  <c r="I242" i="37"/>
  <c r="J242" i="37" s="1"/>
  <c r="AA242" i="37" s="1"/>
  <c r="O242" i="37"/>
  <c r="Q242" i="37" s="1"/>
  <c r="O316" i="37"/>
  <c r="Q316" i="37" s="1"/>
  <c r="I316" i="37"/>
  <c r="J316" i="37" s="1"/>
  <c r="AA316" i="37" s="1"/>
  <c r="O183" i="37"/>
  <c r="Q183" i="37" s="1"/>
  <c r="AA183" i="37"/>
  <c r="O180" i="37"/>
  <c r="Q180" i="37" s="1"/>
  <c r="AA180" i="37"/>
  <c r="I240" i="37"/>
  <c r="J240" i="37" s="1"/>
  <c r="AA240" i="37" s="1"/>
  <c r="O240" i="37"/>
  <c r="Q240" i="37" s="1"/>
  <c r="I286" i="37"/>
  <c r="J286" i="37" s="1"/>
  <c r="AA286" i="37" s="1"/>
  <c r="O286" i="37"/>
  <c r="Q286" i="37" s="1"/>
  <c r="O335" i="37"/>
  <c r="Q335" i="37" s="1"/>
  <c r="I335" i="37"/>
  <c r="J335" i="37" s="1"/>
  <c r="AA335" i="37" s="1"/>
  <c r="O193" i="37"/>
  <c r="Q193" i="37" s="1"/>
  <c r="I193" i="37"/>
  <c r="J193" i="37" s="1"/>
  <c r="AA193" i="37" s="1"/>
  <c r="AA185" i="37"/>
  <c r="O185" i="37"/>
  <c r="Q185" i="37" s="1"/>
  <c r="O269" i="37"/>
  <c r="Q269" i="37" s="1"/>
  <c r="I269" i="37"/>
  <c r="J269" i="37" s="1"/>
  <c r="AA269" i="37" s="1"/>
  <c r="I224" i="37"/>
  <c r="J224" i="37" s="1"/>
  <c r="AA224" i="37" s="1"/>
  <c r="O224" i="37"/>
  <c r="Q224" i="37" s="1"/>
  <c r="I284" i="37"/>
  <c r="J284" i="37" s="1"/>
  <c r="AA284" i="37" s="1"/>
  <c r="O284" i="37"/>
  <c r="Q284" i="37" s="1"/>
  <c r="O227" i="37"/>
  <c r="Q227" i="37" s="1"/>
  <c r="I227" i="37"/>
  <c r="J227" i="37" s="1"/>
  <c r="AA227" i="37" s="1"/>
  <c r="I292" i="37"/>
  <c r="J292" i="37" s="1"/>
  <c r="AA292" i="37" s="1"/>
  <c r="O292" i="37"/>
  <c r="Q292" i="37" s="1"/>
  <c r="O184" i="37"/>
  <c r="Q184" i="37" s="1"/>
  <c r="AA184" i="37"/>
  <c r="I247" i="37"/>
  <c r="J247" i="37" s="1"/>
  <c r="AA247" i="37" s="1"/>
  <c r="O247" i="37"/>
  <c r="Q247" i="37" s="1"/>
  <c r="I318" i="37"/>
  <c r="J318" i="37" s="1"/>
  <c r="AA318" i="37" s="1"/>
  <c r="O318" i="37"/>
  <c r="Q318" i="37" s="1"/>
  <c r="O197" i="37"/>
  <c r="Q197" i="37" s="1"/>
  <c r="I197" i="37"/>
  <c r="J197" i="37" s="1"/>
  <c r="AA197" i="37" s="1"/>
  <c r="I256" i="37"/>
  <c r="J256" i="37" s="1"/>
  <c r="AA256" i="37" s="1"/>
  <c r="O256" i="37"/>
  <c r="Q256" i="37" s="1"/>
  <c r="I300" i="37"/>
  <c r="J300" i="37" s="1"/>
  <c r="AA300" i="37" s="1"/>
  <c r="O300" i="37"/>
  <c r="Q300" i="37" s="1"/>
  <c r="O176" i="37"/>
  <c r="Q176" i="37" s="1"/>
  <c r="I176" i="37"/>
  <c r="J176" i="37" s="1"/>
  <c r="AA176" i="37" s="1"/>
  <c r="O245" i="37"/>
  <c r="Q245" i="37" s="1"/>
  <c r="I245" i="37"/>
  <c r="J245" i="37" s="1"/>
  <c r="AA245" i="37" s="1"/>
  <c r="I325" i="37"/>
  <c r="J325" i="37" s="1"/>
  <c r="AA325" i="37" s="1"/>
  <c r="O325" i="37"/>
  <c r="Q325" i="37" s="1"/>
  <c r="O229" i="37"/>
  <c r="Q229" i="37" s="1"/>
  <c r="I229" i="37"/>
  <c r="J229" i="37" s="1"/>
  <c r="AA229" i="37" s="1"/>
  <c r="I190" i="37"/>
  <c r="J190" i="37" s="1"/>
  <c r="AA190" i="37" s="1"/>
  <c r="O190" i="37"/>
  <c r="Q190" i="37" s="1"/>
  <c r="I248" i="37"/>
  <c r="J248" i="37" s="1"/>
  <c r="AA248" i="37" s="1"/>
  <c r="O248" i="37"/>
  <c r="Q248" i="37" s="1"/>
  <c r="I290" i="37"/>
  <c r="J290" i="37" s="1"/>
  <c r="AA290" i="37" s="1"/>
  <c r="O290" i="37"/>
  <c r="Q290" i="37" s="1"/>
  <c r="I365" i="37"/>
  <c r="J365" i="37" s="1"/>
  <c r="AA365" i="37" s="1"/>
  <c r="O365" i="37"/>
  <c r="Q365" i="37" s="1"/>
  <c r="I287" i="37"/>
  <c r="J287" i="37" s="1"/>
  <c r="AA287" i="37" s="1"/>
  <c r="O287" i="37"/>
  <c r="Q287" i="37" s="1"/>
  <c r="I220" i="37"/>
  <c r="J220" i="37" s="1"/>
  <c r="AA220" i="37" s="1"/>
  <c r="O220" i="37"/>
  <c r="Q220" i="37" s="1"/>
  <c r="I283" i="37"/>
  <c r="J283" i="37" s="1"/>
  <c r="AA283" i="37" s="1"/>
  <c r="O283" i="37"/>
  <c r="Q283" i="37" s="1"/>
  <c r="I232" i="37"/>
  <c r="J232" i="37" s="1"/>
  <c r="AA232" i="37" s="1"/>
  <c r="O232" i="37"/>
  <c r="Q232" i="37" s="1"/>
  <c r="I295" i="37"/>
  <c r="J295" i="37" s="1"/>
  <c r="AA295" i="37" s="1"/>
  <c r="O295" i="37"/>
  <c r="Q295" i="37" s="1"/>
  <c r="O235" i="37"/>
  <c r="Q235" i="37" s="1"/>
  <c r="I235" i="37"/>
  <c r="J235" i="37" s="1"/>
  <c r="AA235" i="37" s="1"/>
  <c r="I302" i="37"/>
  <c r="J302" i="37" s="1"/>
  <c r="AA302" i="37" s="1"/>
  <c r="O302" i="37"/>
  <c r="Q302" i="37" s="1"/>
  <c r="O173" i="37"/>
  <c r="Q173" i="37" s="1"/>
  <c r="AA173" i="37"/>
  <c r="I189" i="37"/>
  <c r="J189" i="37" s="1"/>
  <c r="AA189" i="37" s="1"/>
  <c r="O189" i="37"/>
  <c r="Q189" i="37" s="1"/>
  <c r="I250" i="37"/>
  <c r="J250" i="37" s="1"/>
  <c r="AA250" i="37" s="1"/>
  <c r="O250" i="37"/>
  <c r="Q250" i="37" s="1"/>
  <c r="O321" i="37"/>
  <c r="Q321" i="37" s="1"/>
  <c r="I321" i="37"/>
  <c r="J321" i="37" s="1"/>
  <c r="AA321" i="37" s="1"/>
  <c r="O200" i="37"/>
  <c r="Q200" i="37" s="1"/>
  <c r="I200" i="37"/>
  <c r="J200" i="37" s="1"/>
  <c r="AA200" i="37" s="1"/>
  <c r="I260" i="37"/>
  <c r="J260" i="37" s="1"/>
  <c r="AA260" i="37" s="1"/>
  <c r="O260" i="37"/>
  <c r="Q260" i="37" s="1"/>
  <c r="I315" i="37"/>
  <c r="J315" i="37" s="1"/>
  <c r="AA315" i="37" s="1"/>
  <c r="O315" i="37"/>
  <c r="Q315" i="37" s="1"/>
  <c r="I215" i="37"/>
  <c r="J215" i="37" s="1"/>
  <c r="AA215" i="37" s="1"/>
  <c r="O215" i="37"/>
  <c r="Q215" i="37" s="1"/>
  <c r="O170" i="37"/>
  <c r="Q170" i="37" s="1"/>
  <c r="AA170" i="37"/>
  <c r="I264" i="37"/>
  <c r="J264" i="37" s="1"/>
  <c r="AA264" i="37" s="1"/>
  <c r="O264" i="37"/>
  <c r="Q264" i="37" s="1"/>
  <c r="O359" i="37"/>
  <c r="Q359" i="37" s="1"/>
  <c r="I359" i="37"/>
  <c r="J359" i="37" s="1"/>
  <c r="AA359" i="37" s="1"/>
  <c r="O313" i="37"/>
  <c r="Q313" i="37" s="1"/>
  <c r="I313" i="37"/>
  <c r="J313" i="37" s="1"/>
  <c r="AA313" i="37" s="1"/>
  <c r="I195" i="37"/>
  <c r="J195" i="37" s="1"/>
  <c r="AA195" i="37" s="1"/>
  <c r="O195" i="37"/>
  <c r="Q195" i="37" s="1"/>
  <c r="O251" i="37"/>
  <c r="Q251" i="37" s="1"/>
  <c r="I251" i="37"/>
  <c r="J251" i="37" s="1"/>
  <c r="AA251" i="37" s="1"/>
  <c r="I294" i="37"/>
  <c r="J294" i="37" s="1"/>
  <c r="AA294" i="37" s="1"/>
  <c r="O294" i="37"/>
  <c r="Q294" i="37" s="1"/>
  <c r="I372" i="37"/>
  <c r="J372" i="37" s="1"/>
  <c r="AA372" i="37" s="1"/>
  <c r="O372" i="37"/>
  <c r="Q372" i="37" s="1"/>
  <c r="I373" i="37"/>
  <c r="J373" i="37" s="1"/>
  <c r="AA373" i="37" s="1"/>
  <c r="O373" i="37"/>
  <c r="Q373" i="37" s="1"/>
  <c r="I226" i="37"/>
  <c r="J226" i="37" s="1"/>
  <c r="AA226" i="37" s="1"/>
  <c r="O226" i="37"/>
  <c r="Q226" i="37" s="1"/>
  <c r="I298" i="37"/>
  <c r="J298" i="37" s="1"/>
  <c r="AA298" i="37" s="1"/>
  <c r="O298" i="37"/>
  <c r="Q298" i="37" s="1"/>
  <c r="O188" i="37"/>
  <c r="Q188" i="37" s="1"/>
  <c r="I188" i="37"/>
  <c r="J188" i="37" s="1"/>
  <c r="AA188" i="37" s="1"/>
  <c r="O196" i="37"/>
  <c r="Q196" i="37" s="1"/>
  <c r="I196" i="37"/>
  <c r="J196" i="37" s="1"/>
  <c r="AA196" i="37" s="1"/>
  <c r="I238" i="37"/>
  <c r="J238" i="37" s="1"/>
  <c r="AA238" i="37" s="1"/>
  <c r="O238" i="37"/>
  <c r="Q238" i="37" s="1"/>
  <c r="I299" i="37"/>
  <c r="J299" i="37" s="1"/>
  <c r="AA299" i="37" s="1"/>
  <c r="O299" i="37"/>
  <c r="Q299" i="37" s="1"/>
  <c r="O241" i="37"/>
  <c r="Q241" i="37" s="1"/>
  <c r="I241" i="37"/>
  <c r="J241" i="37" s="1"/>
  <c r="AA241" i="37" s="1"/>
  <c r="O314" i="37"/>
  <c r="Q314" i="37" s="1"/>
  <c r="I314" i="37"/>
  <c r="J314" i="37" s="1"/>
  <c r="AA314" i="37" s="1"/>
  <c r="I249" i="37"/>
  <c r="J249" i="37" s="1"/>
  <c r="AA249" i="37" s="1"/>
  <c r="O249" i="37"/>
  <c r="Q249" i="37" s="1"/>
  <c r="I194" i="37"/>
  <c r="J194" i="37" s="1"/>
  <c r="AA194" i="37" s="1"/>
  <c r="O194" i="37"/>
  <c r="Q194" i="37" s="1"/>
  <c r="I263" i="37"/>
  <c r="J263" i="37" s="1"/>
  <c r="AA263" i="37" s="1"/>
  <c r="O263" i="37"/>
  <c r="Q263" i="37" s="1"/>
  <c r="I208" i="37"/>
  <c r="J208" i="37" s="1"/>
  <c r="AA208" i="37" s="1"/>
  <c r="O208" i="37"/>
  <c r="Q208" i="37" s="1"/>
  <c r="O210" i="37"/>
  <c r="Q210" i="37" s="1"/>
  <c r="I210" i="37"/>
  <c r="J210" i="37" s="1"/>
  <c r="AA210" i="37" s="1"/>
  <c r="I271" i="37"/>
  <c r="J271" i="37" s="1"/>
  <c r="AA271" i="37" s="1"/>
  <c r="O271" i="37"/>
  <c r="Q271" i="37" s="1"/>
  <c r="O331" i="37"/>
  <c r="Q331" i="37" s="1"/>
  <c r="I331" i="37"/>
  <c r="J331" i="37" s="1"/>
  <c r="AA331" i="37" s="1"/>
  <c r="I276" i="37"/>
  <c r="J276" i="37" s="1"/>
  <c r="AA276" i="37" s="1"/>
  <c r="O276" i="37"/>
  <c r="Q276" i="37" s="1"/>
  <c r="O182" i="37"/>
  <c r="Q182" i="37" s="1"/>
  <c r="AA182" i="37"/>
  <c r="I268" i="37"/>
  <c r="J268" i="37" s="1"/>
  <c r="AA268" i="37" s="1"/>
  <c r="O268" i="37"/>
  <c r="Q268" i="37" s="1"/>
  <c r="O361" i="37"/>
  <c r="Q361" i="37" s="1"/>
  <c r="I361" i="37"/>
  <c r="J361" i="37" s="1"/>
  <c r="AA361" i="37" s="1"/>
  <c r="I362" i="37"/>
  <c r="J362" i="37" s="1"/>
  <c r="AA362" i="37" s="1"/>
  <c r="O362" i="37"/>
  <c r="Q362" i="37" s="1"/>
  <c r="O198" i="37"/>
  <c r="Q198" i="37" s="1"/>
  <c r="I198" i="37"/>
  <c r="J198" i="37" s="1"/>
  <c r="AA198" i="37" s="1"/>
  <c r="I254" i="37"/>
  <c r="J254" i="37" s="1"/>
  <c r="AA254" i="37" s="1"/>
  <c r="O254" i="37"/>
  <c r="Q254" i="37" s="1"/>
  <c r="I307" i="37"/>
  <c r="J307" i="37" s="1"/>
  <c r="AA307" i="37" s="1"/>
  <c r="O307" i="37"/>
  <c r="Q307" i="37" s="1"/>
  <c r="I377" i="37"/>
  <c r="J377" i="37" s="1"/>
  <c r="AA377" i="37" s="1"/>
  <c r="O377" i="37"/>
  <c r="Q377" i="37" s="1"/>
  <c r="I231" i="37"/>
  <c r="J231" i="37" s="1"/>
  <c r="AA231" i="37" s="1"/>
  <c r="O231" i="37"/>
  <c r="Q231" i="37" s="1"/>
  <c r="I301" i="37"/>
  <c r="J301" i="37" s="1"/>
  <c r="AA301" i="37" s="1"/>
  <c r="O301" i="37"/>
  <c r="Q301" i="37" s="1"/>
  <c r="I262" i="37"/>
  <c r="J262" i="37" s="1"/>
  <c r="AA262" i="37" s="1"/>
  <c r="O262" i="37"/>
  <c r="Q262" i="37" s="1"/>
  <c r="I199" i="37"/>
  <c r="J199" i="37" s="1"/>
  <c r="AA199" i="37" s="1"/>
  <c r="O199" i="37"/>
  <c r="Q199" i="37" s="1"/>
  <c r="I252" i="37"/>
  <c r="J252" i="37" s="1"/>
  <c r="AA252" i="37" s="1"/>
  <c r="O252" i="37"/>
  <c r="Q252" i="37" s="1"/>
  <c r="I305" i="37"/>
  <c r="J305" i="37" s="1"/>
  <c r="AA305" i="37" s="1"/>
  <c r="O305" i="37"/>
  <c r="Q305" i="37" s="1"/>
  <c r="AA171" i="37"/>
  <c r="O171" i="37"/>
  <c r="Q171" i="37" s="1"/>
  <c r="O244" i="37"/>
  <c r="Q244" i="37" s="1"/>
  <c r="I244" i="37"/>
  <c r="J244" i="37" s="1"/>
  <c r="AA244" i="37" s="1"/>
  <c r="O363" i="37"/>
  <c r="Q363" i="37" s="1"/>
  <c r="I363" i="37"/>
  <c r="J363" i="37" s="1"/>
  <c r="AA363" i="37" s="1"/>
  <c r="I280" i="37"/>
  <c r="J280" i="37" s="1"/>
  <c r="AA280" i="37" s="1"/>
  <c r="O280" i="37"/>
  <c r="Q280" i="37" s="1"/>
  <c r="I206" i="37"/>
  <c r="J206" i="37" s="1"/>
  <c r="AA206" i="37" s="1"/>
  <c r="O206" i="37"/>
  <c r="Q206" i="37" s="1"/>
  <c r="I267" i="37"/>
  <c r="J267" i="37" s="1"/>
  <c r="AA267" i="37" s="1"/>
  <c r="O267" i="37"/>
  <c r="Q267" i="37" s="1"/>
  <c r="O328" i="37"/>
  <c r="Q328" i="37" s="1"/>
  <c r="I328" i="37"/>
  <c r="J328" i="37" s="1"/>
  <c r="AA328" i="37" s="1"/>
  <c r="I258" i="37"/>
  <c r="J258" i="37" s="1"/>
  <c r="AA258" i="37" s="1"/>
  <c r="O258" i="37"/>
  <c r="Q258" i="37" s="1"/>
  <c r="I219" i="37"/>
  <c r="J219" i="37" s="1"/>
  <c r="AA219" i="37" s="1"/>
  <c r="O219" i="37"/>
  <c r="Q219" i="37" s="1"/>
  <c r="I278" i="37"/>
  <c r="J278" i="37" s="1"/>
  <c r="AA278" i="37" s="1"/>
  <c r="O278" i="37"/>
  <c r="Q278" i="37" s="1"/>
  <c r="O364" i="37"/>
  <c r="Q364" i="37" s="1"/>
  <c r="I364" i="37"/>
  <c r="J364" i="37" s="1"/>
  <c r="AA364" i="37" s="1"/>
  <c r="O370" i="37"/>
  <c r="Q370" i="37" s="1"/>
  <c r="I370" i="37"/>
  <c r="J370" i="37" s="1"/>
  <c r="AA370" i="37" s="1"/>
  <c r="O187" i="37"/>
  <c r="Q187" i="37" s="1"/>
  <c r="I187" i="37"/>
  <c r="J187" i="37" s="1"/>
  <c r="AA187" i="37" s="1"/>
  <c r="I275" i="37"/>
  <c r="J275" i="37" s="1"/>
  <c r="AA275" i="37" s="1"/>
  <c r="O275" i="37"/>
  <c r="Q275" i="37" s="1"/>
  <c r="O376" i="37"/>
  <c r="Q376" i="37" s="1"/>
  <c r="I376" i="37"/>
  <c r="J376" i="37" s="1"/>
  <c r="AA376" i="37" s="1"/>
  <c r="I211" i="37"/>
  <c r="J211" i="37" s="1"/>
  <c r="AA211" i="37" s="1"/>
  <c r="O211" i="37"/>
  <c r="Q211" i="37" s="1"/>
  <c r="I257" i="37"/>
  <c r="J257" i="37" s="1"/>
  <c r="AA257" i="37" s="1"/>
  <c r="O257" i="37"/>
  <c r="Q257" i="37" s="1"/>
  <c r="O312" i="37"/>
  <c r="Q312" i="37" s="1"/>
  <c r="I312" i="37"/>
  <c r="J312" i="37" s="1"/>
  <c r="AA312" i="37" s="1"/>
  <c r="I234" i="37"/>
  <c r="J234" i="37" s="1"/>
  <c r="AA234" i="37" s="1"/>
  <c r="O234" i="37"/>
  <c r="Q234" i="37" s="1"/>
  <c r="I304" i="37"/>
  <c r="J304" i="37" s="1"/>
  <c r="AA304" i="37" s="1"/>
  <c r="O304" i="37"/>
  <c r="Q304" i="37" s="1"/>
  <c r="I317" i="37"/>
  <c r="J317" i="37" s="1"/>
  <c r="AA317" i="37" s="1"/>
  <c r="O317" i="37"/>
  <c r="Q317" i="37" s="1"/>
  <c r="I205" i="37"/>
  <c r="J205" i="37" s="1"/>
  <c r="AA205" i="37" s="1"/>
  <c r="O205" i="37"/>
  <c r="Q205" i="37" s="1"/>
  <c r="I255" i="37"/>
  <c r="J255" i="37" s="1"/>
  <c r="AA255" i="37" s="1"/>
  <c r="O255" i="37"/>
  <c r="Q255" i="37" s="1"/>
  <c r="I309" i="37"/>
  <c r="J309" i="37" s="1"/>
  <c r="AA309" i="37" s="1"/>
  <c r="O309" i="37"/>
  <c r="Q309" i="37" s="1"/>
  <c r="O246" i="37"/>
  <c r="Q246" i="37" s="1"/>
  <c r="I246" i="37"/>
  <c r="J246" i="37" s="1"/>
  <c r="AA246" i="37" s="1"/>
  <c r="Y166" i="37"/>
  <c r="V3" i="37"/>
  <c r="I259" i="37"/>
  <c r="J259" i="37" s="1"/>
  <c r="AA259" i="37" s="1"/>
  <c r="O259" i="37"/>
  <c r="Q259" i="37" s="1"/>
  <c r="I367" i="37"/>
  <c r="J367" i="37" s="1"/>
  <c r="AA367" i="37" s="1"/>
  <c r="O367" i="37"/>
  <c r="Q367" i="37" s="1"/>
  <c r="O366" i="37"/>
  <c r="Q366" i="37" s="1"/>
  <c r="I366" i="37"/>
  <c r="J366" i="37" s="1"/>
  <c r="AA366" i="37" s="1"/>
  <c r="I213" i="37"/>
  <c r="J213" i="37" s="1"/>
  <c r="AA213" i="37" s="1"/>
  <c r="O213" i="37"/>
  <c r="Q213" i="37" s="1"/>
  <c r="I274" i="37"/>
  <c r="J274" i="37" s="1"/>
  <c r="AA274" i="37" s="1"/>
  <c r="O274" i="37"/>
  <c r="Q274" i="37" s="1"/>
  <c r="I334" i="37"/>
  <c r="J334" i="37" s="1"/>
  <c r="AA334" i="37" s="1"/>
  <c r="O334" i="37"/>
  <c r="Q334" i="37" s="1"/>
  <c r="I308" i="37"/>
  <c r="J308" i="37" s="1"/>
  <c r="AA308" i="37" s="1"/>
  <c r="O308" i="37"/>
  <c r="Q308" i="37" s="1"/>
  <c r="I222" i="37"/>
  <c r="J222" i="37" s="1"/>
  <c r="AA222" i="37" s="1"/>
  <c r="O222" i="37"/>
  <c r="Q222" i="37" s="1"/>
  <c r="I282" i="37"/>
  <c r="J282" i="37" s="1"/>
  <c r="AA282" i="37" s="1"/>
  <c r="O282" i="37"/>
  <c r="Q282" i="37" s="1"/>
  <c r="I371" i="37"/>
  <c r="J371" i="37" s="1"/>
  <c r="AA371" i="37" s="1"/>
  <c r="O371" i="37"/>
  <c r="Q371" i="37" s="1"/>
  <c r="O192" i="37"/>
  <c r="Q192" i="37" s="1"/>
  <c r="I192" i="37"/>
  <c r="J192" i="37" s="1"/>
  <c r="AA192" i="37" s="1"/>
  <c r="I297" i="37"/>
  <c r="J297" i="37" s="1"/>
  <c r="AA297" i="37" s="1"/>
  <c r="O297" i="37"/>
  <c r="Q297" i="37" s="1"/>
  <c r="O214" i="37"/>
  <c r="Q214" i="37" s="1"/>
  <c r="I214" i="37"/>
  <c r="J214" i="37" s="1"/>
  <c r="AA214" i="37" s="1"/>
  <c r="I261" i="37"/>
  <c r="J261" i="37" s="1"/>
  <c r="AA261" i="37" s="1"/>
  <c r="O261" i="37"/>
  <c r="Q261" i="37" s="1"/>
  <c r="O322" i="37"/>
  <c r="Q322" i="37" s="1"/>
  <c r="I322" i="37"/>
  <c r="J322" i="37" s="1"/>
  <c r="AA322" i="37" s="1"/>
  <c r="I237" i="37"/>
  <c r="J237" i="37" s="1"/>
  <c r="AA237" i="37" s="1"/>
  <c r="O237" i="37"/>
  <c r="Q237" i="37" s="1"/>
  <c r="O319" i="37"/>
  <c r="Q319" i="37" s="1"/>
  <c r="I319" i="37"/>
  <c r="J319" i="37" s="1"/>
  <c r="AA319" i="37" s="1"/>
  <c r="O166" i="37" l="1"/>
  <c r="Y3" i="37"/>
  <c r="AA186" i="37"/>
  <c r="J3" i="37"/>
  <c r="Q166" i="37" l="1"/>
  <c r="O3" i="37"/>
  <c r="I166" i="37" l="1"/>
  <c r="J166" i="37" s="1"/>
  <c r="Q3" i="37"/>
  <c r="Z3" i="37" s="1"/>
  <c r="AA166" i="37" l="1"/>
  <c r="J2" i="37"/>
  <c r="J1" i="3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Utente</author>
  </authors>
  <commentList>
    <comment ref="W2" authorId="0" shapeId="0" xr:uid="{73F4CC92-8D3B-419C-A142-C34EC6F0133C}">
      <text>
        <r>
          <rPr>
            <b/>
            <sz val="9"/>
            <color indexed="81"/>
            <rFont val="Tahoma"/>
            <family val="2"/>
          </rPr>
          <t xml:space="preserve">Utente:ALTRE INTEGRAZIONI SOLO COSTI)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Vittoria Giudice</author>
  </authors>
  <commentList>
    <comment ref="K26" authorId="0" shapeId="0" xr:uid="{6F20FD34-FC5E-4708-A7FD-962920957402}">
      <text>
        <r>
          <rPr>
            <b/>
            <sz val="9"/>
            <color indexed="81"/>
            <rFont val="Tahoma"/>
            <family val="2"/>
          </rPr>
          <t>Vittoria Giudice:</t>
        </r>
        <r>
          <rPr>
            <sz val="9"/>
            <color indexed="81"/>
            <rFont val="Tahoma"/>
            <family val="2"/>
          </rPr>
          <t xml:space="preserve">
Palermo 22000
</t>
        </r>
      </text>
    </comment>
    <comment ref="L26" authorId="0" shapeId="0" xr:uid="{A77E57FF-D7D9-405F-A85C-7AFBD4899351}">
      <text>
        <r>
          <rPr>
            <b/>
            <sz val="9"/>
            <color indexed="81"/>
            <rFont val="Tahoma"/>
            <family val="2"/>
          </rPr>
          <t>Vittoria Giudice:</t>
        </r>
        <r>
          <rPr>
            <sz val="9"/>
            <color indexed="81"/>
            <rFont val="Tahoma"/>
            <family val="2"/>
          </rPr>
          <t xml:space="preserve">
Palermo 22000
</t>
        </r>
      </text>
    </comment>
    <comment ref="M26" authorId="0" shapeId="0" xr:uid="{7A5B993D-28FA-420E-83E8-864613DFBE95}">
      <text>
        <r>
          <rPr>
            <b/>
            <sz val="9"/>
            <color indexed="81"/>
            <rFont val="Tahoma"/>
            <family val="2"/>
          </rPr>
          <t>Vittoria Giudice:</t>
        </r>
        <r>
          <rPr>
            <sz val="9"/>
            <color indexed="81"/>
            <rFont val="Tahoma"/>
            <family val="2"/>
          </rPr>
          <t xml:space="preserve">
Palermo 22000
</t>
        </r>
      </text>
    </comment>
    <comment ref="K125" authorId="0" shapeId="0" xr:uid="{C0569267-D1DE-4D13-B79C-29CB068749EF}">
      <text>
        <r>
          <rPr>
            <b/>
            <sz val="9"/>
            <color indexed="81"/>
            <rFont val="Tahoma"/>
            <family val="2"/>
          </rPr>
          <t>Vittoria Giudice:</t>
        </r>
        <r>
          <rPr>
            <sz val="9"/>
            <color indexed="81"/>
            <rFont val="Tahoma"/>
            <family val="2"/>
          </rPr>
          <t xml:space="preserve">
Palermo 20000+IVA</t>
        </r>
      </text>
    </comment>
    <comment ref="K126" authorId="0" shapeId="0" xr:uid="{9BB68CE0-9CCF-4DD6-91B9-398FFAAA16AF}">
      <text>
        <r>
          <rPr>
            <b/>
            <sz val="9"/>
            <color indexed="81"/>
            <rFont val="Tahoma"/>
            <family val="2"/>
          </rPr>
          <t>Vittoria Giudice:</t>
        </r>
        <r>
          <rPr>
            <sz val="9"/>
            <color indexed="81"/>
            <rFont val="Tahoma"/>
            <family val="2"/>
          </rPr>
          <t xml:space="preserve">
Palermo: 32500 + IVA
</t>
        </r>
      </text>
    </comment>
  </commentList>
</comments>
</file>

<file path=xl/sharedStrings.xml><?xml version="1.0" encoding="utf-8"?>
<sst xmlns="http://schemas.openxmlformats.org/spreadsheetml/2006/main" count="4319" uniqueCount="1159">
  <si>
    <t>STATO PATRIMONIALE - ATTIVO</t>
  </si>
  <si>
    <t>CONTO</t>
  </si>
  <si>
    <t>MOD. CE/SP</t>
  </si>
  <si>
    <t>NOME</t>
  </si>
  <si>
    <t>SALDO A. P.</t>
  </si>
  <si>
    <t>DARE</t>
  </si>
  <si>
    <t>AVERE</t>
  </si>
  <si>
    <t>SALDO</t>
  </si>
  <si>
    <t>010107</t>
  </si>
  <si>
    <t>SP007</t>
  </si>
  <si>
    <t>DIRITTI DI BREVETTO IND. E UTILIZZO OPERE INGEGNO</t>
  </si>
  <si>
    <t>010113</t>
  </si>
  <si>
    <t>CONCESSIONI, LICENZE, MARCHI (software)</t>
  </si>
  <si>
    <t>010116</t>
  </si>
  <si>
    <t>SP010</t>
  </si>
  <si>
    <t>MANUTENZIONI STRAORD. E MIGLIORIE SU BENI DI TERZI</t>
  </si>
  <si>
    <t>010117</t>
  </si>
  <si>
    <t>ONERI PLURIENNALI ROOSEVELT</t>
  </si>
  <si>
    <t>010199</t>
  </si>
  <si>
    <t>ALTRE IMMOBILIZZAZIONI IMMATERIALI</t>
  </si>
  <si>
    <t>010202</t>
  </si>
  <si>
    <t>FATTURE IN ACCONTO</t>
  </si>
  <si>
    <t>010204</t>
  </si>
  <si>
    <t>SP013</t>
  </si>
  <si>
    <t>FABBRICATI INDISPONIBILI STRUMENTALI</t>
  </si>
  <si>
    <t>010219</t>
  </si>
  <si>
    <t>SP014</t>
  </si>
  <si>
    <t>IMPIANTI E MACCHINARI GENERICI</t>
  </si>
  <si>
    <t>010220</t>
  </si>
  <si>
    <t>IMPIANTI E MACCHINARI SPECIFICI</t>
  </si>
  <si>
    <t>010221</t>
  </si>
  <si>
    <t>IMPIANTI E MACCHINARI</t>
  </si>
  <si>
    <t>010222</t>
  </si>
  <si>
    <t>SP015</t>
  </si>
  <si>
    <t>ATTREZZATURE SANITARIE E SCIENTIFICHE</t>
  </si>
  <si>
    <t>010223</t>
  </si>
  <si>
    <t>APPARECCHIATURE DI LABORATORIO DI ANALISI</t>
  </si>
  <si>
    <t>010224</t>
  </si>
  <si>
    <t>ATTREZZATURE</t>
  </si>
  <si>
    <t>010225</t>
  </si>
  <si>
    <t>SP016</t>
  </si>
  <si>
    <t>MOBILI E ARREDI</t>
  </si>
  <si>
    <t>010227</t>
  </si>
  <si>
    <t>SP017</t>
  </si>
  <si>
    <t>AUTOVETTURE</t>
  </si>
  <si>
    <t>010228</t>
  </si>
  <si>
    <t>AUTOMEZZI</t>
  </si>
  <si>
    <t>010229</t>
  </si>
  <si>
    <t>NATANTI</t>
  </si>
  <si>
    <t>010231</t>
  </si>
  <si>
    <t>SP018</t>
  </si>
  <si>
    <t>ALTRE IMMOBILIZZAZIONI MATERIALI</t>
  </si>
  <si>
    <t>010232</t>
  </si>
  <si>
    <t>ATTREZZATURE TECNICO ECONOMALI</t>
  </si>
  <si>
    <t>010234</t>
  </si>
  <si>
    <t>SP019</t>
  </si>
  <si>
    <t>IMMOBILIZZAZIONI MATERIALI IN CORSO E ACCONTI</t>
  </si>
  <si>
    <t>010237</t>
  </si>
  <si>
    <t>MACCHINE ELETTRONICHE D'UFFICIO</t>
  </si>
  <si>
    <t>SCORTE SANITARIE</t>
  </si>
  <si>
    <t>020199</t>
  </si>
  <si>
    <t>SP041</t>
  </si>
  <si>
    <t>SCORTE NON SANITARIE</t>
  </si>
  <si>
    <t>020299</t>
  </si>
  <si>
    <t>SP042</t>
  </si>
  <si>
    <t>020318</t>
  </si>
  <si>
    <t>SP052</t>
  </si>
  <si>
    <t>CREDITI VS. REGIONE PER CONTRIBUTI VINCOLATI</t>
  </si>
  <si>
    <t>020321</t>
  </si>
  <si>
    <t>CREDITI VS. REGIONE</t>
  </si>
  <si>
    <t>020330</t>
  </si>
  <si>
    <t>CREDITI VS. REGIONE PER QUOTE FSN/FSR</t>
  </si>
  <si>
    <t>020336</t>
  </si>
  <si>
    <t>SP049</t>
  </si>
  <si>
    <t>CREDITI VS. STATO</t>
  </si>
  <si>
    <t>020341</t>
  </si>
  <si>
    <t>CREDITI VS. COMUNI</t>
  </si>
  <si>
    <t>020343</t>
  </si>
  <si>
    <t>CREDITI VS. AZIENDE SANITARIE REGIONALI</t>
  </si>
  <si>
    <t>020344</t>
  </si>
  <si>
    <t>CREDITI VS. AGENZIE ARPA- APPA</t>
  </si>
  <si>
    <t>020345</t>
  </si>
  <si>
    <t>CREDITI VS. APAT/ISPRA</t>
  </si>
  <si>
    <t>020349</t>
  </si>
  <si>
    <t>CREDITI VS. ALTRI ENTI PUBBLICI REGIONALI</t>
  </si>
  <si>
    <t>020352</t>
  </si>
  <si>
    <t>CREDITI VS. ALTRI ENTI PUBBLICI EXTRA REGIONALI</t>
  </si>
  <si>
    <t>020358</t>
  </si>
  <si>
    <t>CREDITI PER ANTICIPI A FORNITORI</t>
  </si>
  <si>
    <t>020360</t>
  </si>
  <si>
    <t>CREDITI VS. SOGGETTI PRIVATI</t>
  </si>
  <si>
    <t>020362</t>
  </si>
  <si>
    <t>CREDITI PER FATTURE DA EMETTERE</t>
  </si>
  <si>
    <t>020370</t>
  </si>
  <si>
    <t>SP056</t>
  </si>
  <si>
    <t>CREDITI PER ANTICIPI AL PERSONALE</t>
  </si>
  <si>
    <t>020376</t>
  </si>
  <si>
    <t>ALTRI CREDITI VS. PERSONALE</t>
  </si>
  <si>
    <t>020380</t>
  </si>
  <si>
    <t>SP054</t>
  </si>
  <si>
    <t>CREDITI VS. ERARIO PER IRES E BOLLO VIRTUALE</t>
  </si>
  <si>
    <t>020389</t>
  </si>
  <si>
    <t>ALTRI CREDITI VS. ERARIO</t>
  </si>
  <si>
    <t>020390</t>
  </si>
  <si>
    <t>CREDITI VS. ISTITUTI PREVIDENZIALI E ASSISTENZIALI</t>
  </si>
  <si>
    <t>020395</t>
  </si>
  <si>
    <t>CREDITI DIVERSI</t>
  </si>
  <si>
    <t>020396</t>
  </si>
  <si>
    <t>CREDITI PER ANTICIPI SU CONTO DI CREDITO POSTALE</t>
  </si>
  <si>
    <t>020397</t>
  </si>
  <si>
    <t>CREDITI PER ANTICIPI SU PROGETTI/CONVENZIONI</t>
  </si>
  <si>
    <t>020398</t>
  </si>
  <si>
    <t>CREDITI PER CAUZIONI A GARANZIA DI TERZI</t>
  </si>
  <si>
    <t>020401</t>
  </si>
  <si>
    <t>SP070</t>
  </si>
  <si>
    <t>CASSA ECONOMALE DELLA DIREZIONE CENTRALE</t>
  </si>
  <si>
    <t>020402</t>
  </si>
  <si>
    <t>SP068</t>
  </si>
  <si>
    <t>CONTO CORRENTE ISTITUTO CASSIERE</t>
  </si>
  <si>
    <t>020409</t>
  </si>
  <si>
    <t>CONTO CORRENTE SANZIONI REATI AMBIENTALI EX L.68/2015</t>
  </si>
  <si>
    <t>020420</t>
  </si>
  <si>
    <t>CASSA ECONOMALE DEL DAP DI AGRIGENTO</t>
  </si>
  <si>
    <t>020421</t>
  </si>
  <si>
    <t>CASSA ECONOMALE DEL DAP DI CALTANISSETTA</t>
  </si>
  <si>
    <t>020422</t>
  </si>
  <si>
    <t>CASSA ECONOMALE DEL DAP DI CATANIA</t>
  </si>
  <si>
    <t>020423</t>
  </si>
  <si>
    <t>CASSA ECONOMALE DEL DAP DI ENNA</t>
  </si>
  <si>
    <t>020424</t>
  </si>
  <si>
    <t>CASSA ECONOMALE DEL DAP DI MESSINA</t>
  </si>
  <si>
    <t>020425</t>
  </si>
  <si>
    <t>CASSA ECONOMALE DEL DAP DI PALERMO</t>
  </si>
  <si>
    <t>020426</t>
  </si>
  <si>
    <t>CASSA ECONOMALE DEL DAP DI RAGUSA</t>
  </si>
  <si>
    <t>020427</t>
  </si>
  <si>
    <t>CASSA ECONOMALE DEL DAP DI SIRACUSA</t>
  </si>
  <si>
    <t>020428</t>
  </si>
  <si>
    <t>CASSA ECONOMALE DEL DAP DI TRAPANI</t>
  </si>
  <si>
    <t>020430</t>
  </si>
  <si>
    <t>Cassa Economale - ST3</t>
  </si>
  <si>
    <t>RISCONTI ATTIVI</t>
  </si>
  <si>
    <t>030201</t>
  </si>
  <si>
    <t>SP073</t>
  </si>
  <si>
    <t>0000001</t>
  </si>
  <si>
    <t>B_ASSET_ACCT</t>
  </si>
  <si>
    <t>050104</t>
  </si>
  <si>
    <t>F.DO AMM.TO FABBRICATI INDISPONIBILI STRUMENTALI</t>
  </si>
  <si>
    <t>050113</t>
  </si>
  <si>
    <t>F.DO AMM.TO IMPIANTI E MACCHINARI GENERICI</t>
  </si>
  <si>
    <t>050114</t>
  </si>
  <si>
    <t>F.DO AMM.TO IMPIANTI E MACCHINARI SPECIFICI</t>
  </si>
  <si>
    <t>050115</t>
  </si>
  <si>
    <t>F.DO AMM.TO IMPIANTI E MACCHINARI</t>
  </si>
  <si>
    <t>050116</t>
  </si>
  <si>
    <t>F.DO AMM.TO ATTREZZATURE SANITARIE E SCIENTIFICHE</t>
  </si>
  <si>
    <t>050117</t>
  </si>
  <si>
    <t>F.DO AMM.TO APPARECCHIATURE DI LABORATORIO ANALISI</t>
  </si>
  <si>
    <t>050118</t>
  </si>
  <si>
    <t>F.DO AMM.TO ATTREZZATURE</t>
  </si>
  <si>
    <t>050119</t>
  </si>
  <si>
    <t>F.DO AMM.TO MOBILI E ARREDI</t>
  </si>
  <si>
    <t>050121</t>
  </si>
  <si>
    <t>F.DO AMM.TO AUTOVETTURE</t>
  </si>
  <si>
    <t>050122</t>
  </si>
  <si>
    <t>F.DO AMM.TO AUTOMEZZI</t>
  </si>
  <si>
    <t>050123</t>
  </si>
  <si>
    <t>F.DO AMM.TO NATANTI</t>
  </si>
  <si>
    <t>050125</t>
  </si>
  <si>
    <t>F.DO AMM.TO ALTRE IMMOBILIZZAZIONI MATERIALI</t>
  </si>
  <si>
    <t>050128</t>
  </si>
  <si>
    <t>F.DO AMM.TO MACCHINE D'UFFICIO ELETTRONICHE</t>
  </si>
  <si>
    <t>050132</t>
  </si>
  <si>
    <t>F.DO AMM.TO ATTREZZATURE TECNICO ECONOMALI</t>
  </si>
  <si>
    <t>060107</t>
  </si>
  <si>
    <t>SP076</t>
  </si>
  <si>
    <t>FONDO DI DOTAZIONE</t>
  </si>
  <si>
    <t>060205</t>
  </si>
  <si>
    <t>SP083</t>
  </si>
  <si>
    <t>RISERVE DISPONIB."INVESTIMENTI" LR 2/02 ART.29 a)</t>
  </si>
  <si>
    <t>060206</t>
  </si>
  <si>
    <t>RISERVE DISPONIB."ESERCIZIO" LR 2/02 ART.29 b)</t>
  </si>
  <si>
    <t>060301</t>
  </si>
  <si>
    <t>UTILE (PERDITA) D'ESERCIZIO PERIODI PRECEDENTI</t>
  </si>
  <si>
    <t>060320</t>
  </si>
  <si>
    <t>UTILE (PERDITA) DELL'ESERCIZIO PRECEDENTE</t>
  </si>
  <si>
    <t>060321</t>
  </si>
  <si>
    <t>SP084</t>
  </si>
  <si>
    <t>UTILE (PERDITA) DELL'ESERCIZIO</t>
  </si>
  <si>
    <t>070107</t>
  </si>
  <si>
    <t>SP091</t>
  </si>
  <si>
    <t>FONDO RISCHI SU LITI, ARBITRAGGI E RISARCIMENTI</t>
  </si>
  <si>
    <t>070202</t>
  </si>
  <si>
    <t>FONDO ACCANTONAMENTO REVISIONE PREZZI ART 60 D.LGS 36/2023</t>
  </si>
  <si>
    <t>070203</t>
  </si>
  <si>
    <t>FONDO RETRIBUZIONE DI RISULTATO ORGANI DI DIREZION</t>
  </si>
  <si>
    <t>070213</t>
  </si>
  <si>
    <t>FONDO INCENTIVI EX ART 113 DLGS 50/2016</t>
  </si>
  <si>
    <t>070214</t>
  </si>
  <si>
    <t>FONDO  ex art.113 del D.Lgs n.50/2016 (FUNZIONI RINNOVO TCNOLOGICO)</t>
  </si>
  <si>
    <t>070215</t>
  </si>
  <si>
    <t>FONDO RINNOVO CONTRATTUALI COMPARTO E DIRIGENZA (COMP.E ONERI)</t>
  </si>
  <si>
    <t>070216</t>
  </si>
  <si>
    <t>FONDO RETRIB. VAR. E ACC. E RIMB. ENTI PER COMAND</t>
  </si>
  <si>
    <t>070217</t>
  </si>
  <si>
    <t>FONDO ONERI DIFFERITI PER ATTIVITA' LIBERO PROFESS</t>
  </si>
  <si>
    <t>070218</t>
  </si>
  <si>
    <t>Fondo Acc.to Personale Area Comparto (art 80,81 CCNL 2016/18)</t>
  </si>
  <si>
    <t>070219</t>
  </si>
  <si>
    <t>Fondo Acc.to Personale Area Dirigenza (art. 8,9 e 10 CCNL dirgenza SPTA 2008/09)</t>
  </si>
  <si>
    <t>070220</t>
  </si>
  <si>
    <t>ALTRI FONDI ONERI SOCIALI E IRAP SU FONDI CONTRATTUALI COMPARTO</t>
  </si>
  <si>
    <t>070221</t>
  </si>
  <si>
    <t>ALTRI FONDI</t>
  </si>
  <si>
    <t>070222</t>
  </si>
  <si>
    <t>ALTRI FONDI ONERI SOCIALI E IRAP SU FONDI CONTRATTUALI DIRIGENZA</t>
  </si>
  <si>
    <t>070223</t>
  </si>
  <si>
    <t xml:space="preserve">FONDI PER RINNOVI CONTRATTUALI COMPARTO </t>
  </si>
  <si>
    <t>070224</t>
  </si>
  <si>
    <t xml:space="preserve">FONDI PER RINNOVI CONTRATTUALI DIRIGENZA  </t>
  </si>
  <si>
    <t>090106</t>
  </si>
  <si>
    <t>SP101</t>
  </si>
  <si>
    <t>DEBITI VERSO ALTRI ENTI PUBBLICI REGIONALI</t>
  </si>
  <si>
    <t>090107</t>
  </si>
  <si>
    <t>SP105</t>
  </si>
  <si>
    <t>DEBITI VS. REGIONE</t>
  </si>
  <si>
    <t>090109</t>
  </si>
  <si>
    <t>DEBITI VS. PROVINCE</t>
  </si>
  <si>
    <t>090110</t>
  </si>
  <si>
    <t>DEBITI VS. COMUNI</t>
  </si>
  <si>
    <t>090111</t>
  </si>
  <si>
    <t>DEBITI VS. STATO</t>
  </si>
  <si>
    <t>090113</t>
  </si>
  <si>
    <t>DEBITI VS. AZIENDE SANITARIE REGIONALI</t>
  </si>
  <si>
    <t>090115</t>
  </si>
  <si>
    <t>DEBITI VS. AGENZIE ARPA-APPA</t>
  </si>
  <si>
    <t>090117</t>
  </si>
  <si>
    <t>DEBITI VS. ENTI PUBBLICI EXTRA REGIONE</t>
  </si>
  <si>
    <t>090119</t>
  </si>
  <si>
    <t>DEBITI VS. FORNITORI</t>
  </si>
  <si>
    <t>090130</t>
  </si>
  <si>
    <t>DEBITI PER ANTICIPI SU PROGETTI/CONVENZIONI</t>
  </si>
  <si>
    <t>090152</t>
  </si>
  <si>
    <t>DEBITI PER FATTURE DA RICEVERE</t>
  </si>
  <si>
    <t>090157</t>
  </si>
  <si>
    <t>SP109</t>
  </si>
  <si>
    <t>DEBITI PER SANZIONI DA CORRISPONDERE EX L. 68/2015</t>
  </si>
  <si>
    <t>090201</t>
  </si>
  <si>
    <t>DEBITI VS. PERSONALE</t>
  </si>
  <si>
    <t>090202</t>
  </si>
  <si>
    <t>DEBITI VS. COLLABORATORI</t>
  </si>
  <si>
    <t>090211</t>
  </si>
  <si>
    <t>DEBITI V/S IL PERSONALE DIPENDENTE DIR SAN COMPETENZE FISSE ANTE</t>
  </si>
  <si>
    <t>090212</t>
  </si>
  <si>
    <t>DEBITI V/S IL PERSONALE DIPENDENTE DIR SAN FONDI ANTE</t>
  </si>
  <si>
    <t>090214</t>
  </si>
  <si>
    <t>DEBITI V/S IL PERSONALE DIPENDENTE DIR PTA ANTE</t>
  </si>
  <si>
    <t>090215</t>
  </si>
  <si>
    <t>DEBITI V/S IL PERSONALE DIPENDENTE DIR PTA FONDI ANTE</t>
  </si>
  <si>
    <t>090217</t>
  </si>
  <si>
    <t>DEBITI V/S IL PERSONALE DIPENDENTE COMPARTO COMP FISSE ANTE</t>
  </si>
  <si>
    <t>090218</t>
  </si>
  <si>
    <t>DEBITI V/S IL PERSONALE DIPENDENTE COMPARTO FONDI ANNI PRECEDENTI</t>
  </si>
  <si>
    <t>090219</t>
  </si>
  <si>
    <t xml:space="preserve">DEBITI V/S IL PERSONALE DIPENDENTE COMPARTO ALTRE COMPETENZE_ANTE </t>
  </si>
  <si>
    <t>090220</t>
  </si>
  <si>
    <t>DEBITI V/S IL PERSONALE DIPENDENTE DIR SAN COMPETENZE CORRENTE</t>
  </si>
  <si>
    <t>090221</t>
  </si>
  <si>
    <t>DEBITI V/S IL PERSONALE DIPENDENTE DIR SAN FONDI CORRENTE</t>
  </si>
  <si>
    <t>090223</t>
  </si>
  <si>
    <t>DEBITI V/S IL PERSONALE DIPENDENTE DIR PTA CORRENTE</t>
  </si>
  <si>
    <t>090224</t>
  </si>
  <si>
    <t>DEBITI V/S IL PERSONALE DIPENDENTE DIR PTA FONDI CORRENTE</t>
  </si>
  <si>
    <t>090226</t>
  </si>
  <si>
    <t>DEBITI V/S IL PERSONALE DIPENDENTE COMP FISSE CORRENTE</t>
  </si>
  <si>
    <t>090227</t>
  </si>
  <si>
    <t>DEBITI V/S IL PERSONALE DIPENDENTE COMP FONDI CORRENTE</t>
  </si>
  <si>
    <t>090228</t>
  </si>
  <si>
    <t>DEBITI V/S IL PERSONALE DIPENDENTE  COMPARTO ALTRE COMPETENZE  CORRENTE</t>
  </si>
  <si>
    <t>090301</t>
  </si>
  <si>
    <t>SP108</t>
  </si>
  <si>
    <t>DEBITI VS. INPS</t>
  </si>
  <si>
    <t>090303</t>
  </si>
  <si>
    <t>DEBITI VS. INAIL</t>
  </si>
  <si>
    <t>090304</t>
  </si>
  <si>
    <t>DEBITI VS. INPDAP</t>
  </si>
  <si>
    <t>090311</t>
  </si>
  <si>
    <t>DEBITI VS. SERVIZIO QUIESCENZA REGIONE SICILIANA</t>
  </si>
  <si>
    <t>090316</t>
  </si>
  <si>
    <t xml:space="preserve">DEBITI VS. INPS ANTE </t>
  </si>
  <si>
    <t>090317</t>
  </si>
  <si>
    <t xml:space="preserve">DEBITI VS. INAIL ANTE  </t>
  </si>
  <si>
    <t>090318</t>
  </si>
  <si>
    <t xml:space="preserve">DEBITI VS. INPDAP ANTE </t>
  </si>
  <si>
    <t>090319</t>
  </si>
  <si>
    <t xml:space="preserve">DEBITI VS. CPDEL ANTE </t>
  </si>
  <si>
    <t>090406</t>
  </si>
  <si>
    <t>SP107</t>
  </si>
  <si>
    <t>ALTRI DEBITI VS. ERARIO</t>
  </si>
  <si>
    <t>090407</t>
  </si>
  <si>
    <t>DEBITI VS. ERARIO PER IRES</t>
  </si>
  <si>
    <t>090408</t>
  </si>
  <si>
    <t>DEBITI VS. ERARIO PER IRAP</t>
  </si>
  <si>
    <t>090409</t>
  </si>
  <si>
    <t>DEBITI VS. ERARIO PER IVA SU ACQUISTI INFRA CEE</t>
  </si>
  <si>
    <t>090410</t>
  </si>
  <si>
    <t>DEBITI VS. ERARIO PER IVA SU VENDITE</t>
  </si>
  <si>
    <t>090412</t>
  </si>
  <si>
    <t>ERARIO C/IVA</t>
  </si>
  <si>
    <t>090413</t>
  </si>
  <si>
    <t>ERARIO C/IRPEF</t>
  </si>
  <si>
    <t>090420</t>
  </si>
  <si>
    <t>IVA A DEBITO SPLIT PAYMENT</t>
  </si>
  <si>
    <t>090421</t>
  </si>
  <si>
    <t>DEBITI VS. ERARIO PER IRAP ANTE</t>
  </si>
  <si>
    <t>090499</t>
  </si>
  <si>
    <t>RITENUTE IRPEF C/TRANSITORIO</t>
  </si>
  <si>
    <t>090513</t>
  </si>
  <si>
    <t>DEBITI VS. COLLEGIO DEI REVISORI</t>
  </si>
  <si>
    <t>090514</t>
  </si>
  <si>
    <t>DEBITI VS. COMPONENTI NUCLEO DI VALUTAZIONE</t>
  </si>
  <si>
    <t>090519</t>
  </si>
  <si>
    <t>DEBITI VS. ORGANIZZAZIONI SINDACALI</t>
  </si>
  <si>
    <t>090522</t>
  </si>
  <si>
    <t>DEBITI VS. CESSIONARI DEL QUINTO DELLO STIPENDIO</t>
  </si>
  <si>
    <t>090525</t>
  </si>
  <si>
    <t>DEBITI VS. TERZI PER PIGNORAMENTI PROVVISORI DA REGOLARIZZARE</t>
  </si>
  <si>
    <t>090526</t>
  </si>
  <si>
    <t>ALTRI DEBITI DIVERSI</t>
  </si>
  <si>
    <t>090580</t>
  </si>
  <si>
    <t>DEBITI VS. ECONOMI</t>
  </si>
  <si>
    <t>090590</t>
  </si>
  <si>
    <t>CAUZIONI</t>
  </si>
  <si>
    <t>RATEI PASSIVI</t>
  </si>
  <si>
    <t>100101</t>
  </si>
  <si>
    <t>SP111</t>
  </si>
  <si>
    <t>100201</t>
  </si>
  <si>
    <t>RISCONTI PASSIVI (CESPITI)</t>
  </si>
  <si>
    <t>100202</t>
  </si>
  <si>
    <t>RISCONTI PASSIVI PER PROGETTI</t>
  </si>
  <si>
    <t>FONDO SVALUTAZIONE CREDITI</t>
  </si>
  <si>
    <t>110101</t>
  </si>
  <si>
    <t>999996</t>
  </si>
  <si>
    <t>Diff. Bolla-fattura</t>
  </si>
  <si>
    <t>999998</t>
  </si>
  <si>
    <t>CONTO TRANSITORIO CASSA</t>
  </si>
  <si>
    <t>999997</t>
  </si>
  <si>
    <t>CONTO TRANSITORIO BANCA</t>
  </si>
  <si>
    <t>120107</t>
  </si>
  <si>
    <t>CE06</t>
  </si>
  <si>
    <t>ALTRI CONTRIBUTI REG.LI D'ESERCIZIO VINCOLATI</t>
  </si>
  <si>
    <t>120111</t>
  </si>
  <si>
    <t>CONTRIBUTI D'ESERCIZIO DA ALTRI ENTI PUBBLICI</t>
  </si>
  <si>
    <t>130101</t>
  </si>
  <si>
    <t>CE02</t>
  </si>
  <si>
    <t>RICAVI PER PREST. SANITARIE A PUBBLICI REGION</t>
  </si>
  <si>
    <t>RICAVI PER PRESTAZIONI NON SANITARIE A PUBBLICI</t>
  </si>
  <si>
    <t>130301</t>
  </si>
  <si>
    <t>130304</t>
  </si>
  <si>
    <t>CONSULENZE ATTIVE A SOGGETTI PUBBLICI</t>
  </si>
  <si>
    <t>RICAVI PER PRESTAZIONI NON SANITARIE A PRIVATI</t>
  </si>
  <si>
    <t>130401</t>
  </si>
  <si>
    <t>130402</t>
  </si>
  <si>
    <t>RICAVI PER DIRITTI SU ANALISI</t>
  </si>
  <si>
    <t>ALTRI PROVENTI E RICAVI DIVERSI</t>
  </si>
  <si>
    <t>140110</t>
  </si>
  <si>
    <t>140208</t>
  </si>
  <si>
    <t>RIMBORSO IMPOSTA DI BOLLO</t>
  </si>
  <si>
    <t>140210</t>
  </si>
  <si>
    <t>ALTRE RIVALSE, RIMBORSI E RECUPERI</t>
  </si>
  <si>
    <t>310101</t>
  </si>
  <si>
    <t>CE35</t>
  </si>
  <si>
    <t>INTERESSI ATTIVI SU C/C ISTITUTO CASSIERE</t>
  </si>
  <si>
    <t>350201</t>
  </si>
  <si>
    <t>SOPRAVVENIENZE ATTIVE</t>
  </si>
  <si>
    <t>350202</t>
  </si>
  <si>
    <t>ARROTONDAMENTI E ABBUONI ATTIVI</t>
  </si>
  <si>
    <t>350203</t>
  </si>
  <si>
    <t>INSUSSISTENZE DEL PASSIVO</t>
  </si>
  <si>
    <t>160140</t>
  </si>
  <si>
    <t>CE09</t>
  </si>
  <si>
    <t>DIAGNOSTICI, REAGENTI E PRODOTTI CHIMICI DA LABOR.</t>
  </si>
  <si>
    <t>160141</t>
  </si>
  <si>
    <t>MATERIALI TECNICO-SANITARI DA LABORATORIO</t>
  </si>
  <si>
    <t>160143</t>
  </si>
  <si>
    <t>VETRERIE DA LABORATORIO E RELATIVI ACCESSORI</t>
  </si>
  <si>
    <t>160145</t>
  </si>
  <si>
    <t>GAS TECNICI PER LABORATORIO</t>
  </si>
  <si>
    <t>160203</t>
  </si>
  <si>
    <t>ABBIGLIAMENTO, DIVISE E DIP PER IL PERSONALE</t>
  </si>
  <si>
    <t>160204</t>
  </si>
  <si>
    <t>MATERIALI PER GUARDAROBA E CONVIVENZE</t>
  </si>
  <si>
    <t>160207</t>
  </si>
  <si>
    <t>MATERIALI PER PULIZIA</t>
  </si>
  <si>
    <t>160216</t>
  </si>
  <si>
    <t>CARBURANTI E LUBRIFICANTI</t>
  </si>
  <si>
    <t>160217</t>
  </si>
  <si>
    <t>CONSUMABILI PER MACCHINE D'UFFICIO ED ELETTRONICHE</t>
  </si>
  <si>
    <t>160219</t>
  </si>
  <si>
    <t>CANCELLERIA, STAMPATI E SUPPORTI INFORMATICI</t>
  </si>
  <si>
    <t>160221</t>
  </si>
  <si>
    <t>MATERIALE DIDATTICO, AUDIOVISIVO, FOTOGRAFICO</t>
  </si>
  <si>
    <t>160222</t>
  </si>
  <si>
    <t>ALTRI PRODOTTI ECONOMALI</t>
  </si>
  <si>
    <t>160299</t>
  </si>
  <si>
    <t>ALTRI PRODOTTI NON SANITARI</t>
  </si>
  <si>
    <t>170101</t>
  </si>
  <si>
    <t>MATERIALI PER MANUTENZIONE IMMOBILI DI PROPRIETA'</t>
  </si>
  <si>
    <t>170103</t>
  </si>
  <si>
    <t>MATERIALI PER MANUT. E ACCESSORI DI MOBILI</t>
  </si>
  <si>
    <t>170104</t>
  </si>
  <si>
    <t>MATERIALI PER MANUT. E ACCESS. MACCHINE D'UFFICIO</t>
  </si>
  <si>
    <t>170107</t>
  </si>
  <si>
    <t>MATERIALI PER MANUT.E ACCESS.ATTREZZ.SCIENTIFICHE</t>
  </si>
  <si>
    <t>170110</t>
  </si>
  <si>
    <t>MATERIALI PER MANUT.E ACCESS. AUTOMEZZI</t>
  </si>
  <si>
    <t>170113</t>
  </si>
  <si>
    <t>ALTRI MATERIALI PER MANUTENZIONI E ACCESSORI</t>
  </si>
  <si>
    <t>180802</t>
  </si>
  <si>
    <t>CE10</t>
  </si>
  <si>
    <t>PRESTAZIONI DI LABORATORIO DA PUBBLICO</t>
  </si>
  <si>
    <t>181002</t>
  </si>
  <si>
    <t>CONVENZIONI DIVERSE CON ENTI PUBBLICI</t>
  </si>
  <si>
    <t>200206</t>
  </si>
  <si>
    <t>SERVIZI SANITARI DA PRIVATO EX Dlgs 81/08</t>
  </si>
  <si>
    <t>210101</t>
  </si>
  <si>
    <t>SERVIZI DI FORMAZIONE AL PERSONALE</t>
  </si>
  <si>
    <t>220104</t>
  </si>
  <si>
    <t>SERVIZI DI PULIZIA</t>
  </si>
  <si>
    <t>220107</t>
  </si>
  <si>
    <t>SERVIZI DI MENSA E BUONI PASTO</t>
  </si>
  <si>
    <t>220116</t>
  </si>
  <si>
    <t>SERVIZI DI TRASPORTO BENI E FACCHINAGGIO</t>
  </si>
  <si>
    <t>220119</t>
  </si>
  <si>
    <t>SERVIZI DI SMALTIMENTO RIFIUTI SPECIALI</t>
  </si>
  <si>
    <t>220124</t>
  </si>
  <si>
    <t>SERVIZI DI GESTIONE IMBARCAZIONI</t>
  </si>
  <si>
    <t>220129</t>
  </si>
  <si>
    <t>SERVIZI DI VIGILANZA</t>
  </si>
  <si>
    <t>220131</t>
  </si>
  <si>
    <t>SERVIZI DI RIPRODUZIONE, STAMPA, EDITORIA</t>
  </si>
  <si>
    <t>220146</t>
  </si>
  <si>
    <t>SERVIZI DI AUTOLAVAGGIO</t>
  </si>
  <si>
    <t>220152</t>
  </si>
  <si>
    <t>Servizi di Informazione e comunicazione Ambientale</t>
  </si>
  <si>
    <t>220193</t>
  </si>
  <si>
    <t>ALTRI SERVIZI NON SANITARI CONTRATTI LIBERO PROFESSIONALI</t>
  </si>
  <si>
    <t>220199</t>
  </si>
  <si>
    <t>ALTRI SERVIZI NON SANITARI DA PRIVATO</t>
  </si>
  <si>
    <t>220202</t>
  </si>
  <si>
    <t>UTENZE TELEFONICHE DI RETE MOBILE</t>
  </si>
  <si>
    <t>220203</t>
  </si>
  <si>
    <t>UTENZE ELETTRICHE</t>
  </si>
  <si>
    <t>220204</t>
  </si>
  <si>
    <t>UTENZE ACQUEDOTTO E FOGNATURA</t>
  </si>
  <si>
    <t>220205</t>
  </si>
  <si>
    <t>UTENZE GAS</t>
  </si>
  <si>
    <t>220206</t>
  </si>
  <si>
    <t>UTENZE INTERNET</t>
  </si>
  <si>
    <t>220207</t>
  </si>
  <si>
    <t>CANONI DI ACCESSO BANCHE DATI</t>
  </si>
  <si>
    <t>220210</t>
  </si>
  <si>
    <t>ALTRE UTENZE E CANONI</t>
  </si>
  <si>
    <t>230102</t>
  </si>
  <si>
    <t>MANUTENZIONI EDILI FABBRICATI DI TERZI</t>
  </si>
  <si>
    <t>230107</t>
  </si>
  <si>
    <t>MANUTENZIONI IMPIANTI ELETTRICI</t>
  </si>
  <si>
    <t>230110</t>
  </si>
  <si>
    <t>MANUTENZIONI ALTRI IMPIANTI GENERICI</t>
  </si>
  <si>
    <t>230199</t>
  </si>
  <si>
    <t>ALTRE MANUTENZIONI SU FABBRICATI</t>
  </si>
  <si>
    <t>230202</t>
  </si>
  <si>
    <t>MANUTENZIONI IMPIANTI E MACCHINARI SPECIFICI</t>
  </si>
  <si>
    <t>230204</t>
  </si>
  <si>
    <t>MANUTENZIONI ATTREZZATURE SCIENTIFICHE</t>
  </si>
  <si>
    <t>230207</t>
  </si>
  <si>
    <t>MANUTENZIONI MOBILI E ARREDI</t>
  </si>
  <si>
    <t>230210</t>
  </si>
  <si>
    <t>MANUTENZIONI AUTOMEZZI</t>
  </si>
  <si>
    <t>230211</t>
  </si>
  <si>
    <t>MANUTENZIONI IMBARCAZIONI</t>
  </si>
  <si>
    <t>230219</t>
  </si>
  <si>
    <t>MANUTENZIONI SOFTWARE</t>
  </si>
  <si>
    <t>230299</t>
  </si>
  <si>
    <t>ALTRE MANUTENZIONI DI BENI MOBILI</t>
  </si>
  <si>
    <t>240101</t>
  </si>
  <si>
    <t>CE11</t>
  </si>
  <si>
    <t>LOCAZIONI PASSIVE</t>
  </si>
  <si>
    <t>240103</t>
  </si>
  <si>
    <t>CANONI DI NOLEGGIO FOTOCOPIATORI</t>
  </si>
  <si>
    <t>240104</t>
  </si>
  <si>
    <t>CANONI DI NOLEGGIO AUTOMEZZI</t>
  </si>
  <si>
    <t>240105</t>
  </si>
  <si>
    <t>CANONI DI NOLEGGIO APPARECCHIATURE SCIENTIFICHE</t>
  </si>
  <si>
    <t>240106</t>
  </si>
  <si>
    <t>CANONI DI NOLEGGIO HARDWARE E SOFTWARE</t>
  </si>
  <si>
    <t>240108</t>
  </si>
  <si>
    <t>CANONI DI NOLEGGIO IMBARCAZIONI</t>
  </si>
  <si>
    <t>240113</t>
  </si>
  <si>
    <t>ALTRI COSTI PER GODIMENTO DI BENI DI TERZI</t>
  </si>
  <si>
    <t>251001</t>
  </si>
  <si>
    <t>CE13</t>
  </si>
  <si>
    <t>DIRIGENZA R.S. - RETRIBUZIONE FISSA</t>
  </si>
  <si>
    <t>251002</t>
  </si>
  <si>
    <t>DIRIGENZA R.S. - RETRIBUZIONE VARIABILE</t>
  </si>
  <si>
    <t>251003</t>
  </si>
  <si>
    <t>DIRIGENZA R.S. - STRAORDINARI</t>
  </si>
  <si>
    <t>251006</t>
  </si>
  <si>
    <t>CE14</t>
  </si>
  <si>
    <t>DIRIGENZA R.S. - ONERI SOCIALI</t>
  </si>
  <si>
    <t>251010</t>
  </si>
  <si>
    <t>COMPARTO R.S. - RETRIBUZIONE FISSA</t>
  </si>
  <si>
    <t>251011</t>
  </si>
  <si>
    <t>COMPARTO R.S. - RETRIBUZIONE ACCESSORIA</t>
  </si>
  <si>
    <t>251012</t>
  </si>
  <si>
    <t>COMPARTO R.S. - STRAORDINARI</t>
  </si>
  <si>
    <t>251013</t>
  </si>
  <si>
    <t>COMPARTO R.S. - RIMBORSO SPESA</t>
  </si>
  <si>
    <t>251016</t>
  </si>
  <si>
    <t>COMPARTO R.S. - ONERI SOCIALI</t>
  </si>
  <si>
    <t>252001</t>
  </si>
  <si>
    <t>DIRIGENZA R.P. - RETRIBUZIONE FISSA</t>
  </si>
  <si>
    <t>252002</t>
  </si>
  <si>
    <t>DIRIGENZA R.P - RETRIBUZIONE VARIABILE</t>
  </si>
  <si>
    <t>252003</t>
  </si>
  <si>
    <t>DIRIGENZA R.P. - STRAORDINARI</t>
  </si>
  <si>
    <t>252004</t>
  </si>
  <si>
    <t>DIRIGENZA R.P. - RIMBORSO SPESA</t>
  </si>
  <si>
    <t>252006</t>
  </si>
  <si>
    <t>DIRIGENZA R.P.- ONERI SOCIALI</t>
  </si>
  <si>
    <t>252011</t>
  </si>
  <si>
    <t>COMPARTO R.P.- RETRIBUZIONE ACCESSORIA</t>
  </si>
  <si>
    <t>253001</t>
  </si>
  <si>
    <t>DIRIGENZA R.T. - RETRIBUZIONE FISSA</t>
  </si>
  <si>
    <t>253002</t>
  </si>
  <si>
    <t>DIRIGENZA R.T. - RETRIBUZIONE VARIABILE</t>
  </si>
  <si>
    <t>253003</t>
  </si>
  <si>
    <t>DIRIGENZA R.T. - STRAORDINARI</t>
  </si>
  <si>
    <t>253004</t>
  </si>
  <si>
    <t>DIRIGENZA R.T. - RIMBORSO SPESA</t>
  </si>
  <si>
    <t>253006</t>
  </si>
  <si>
    <t>DIRIGENZA R.T. - ONERI SOCIALI</t>
  </si>
  <si>
    <t>253010</t>
  </si>
  <si>
    <t>COMPARTO R.T. - RETRIBUZIONE FISSA</t>
  </si>
  <si>
    <t>253011</t>
  </si>
  <si>
    <t>COMPARTO R.T. - RETRIBUZIONE ACCESSORIA</t>
  </si>
  <si>
    <t>253012</t>
  </si>
  <si>
    <t>COMPARTO R.T. - STRAORDINARI</t>
  </si>
  <si>
    <t>253013</t>
  </si>
  <si>
    <t>COMPARTO R.T. - RIMBORSO SPESA</t>
  </si>
  <si>
    <t>253016</t>
  </si>
  <si>
    <t>COMPARTO R.T. - ONERI SOCIALI</t>
  </si>
  <si>
    <t>254001</t>
  </si>
  <si>
    <t>DIRIGENZA R.A. - RETRIBUZIONE FISSA</t>
  </si>
  <si>
    <t>254002</t>
  </si>
  <si>
    <t>DIRIGENZA R.A. - RETRIBUZIONE VARIABILE</t>
  </si>
  <si>
    <t>254004</t>
  </si>
  <si>
    <t>DIRIGENZA R.A. - RIMBORSO SPESA</t>
  </si>
  <si>
    <t>254006</t>
  </si>
  <si>
    <t>DIRIGENZA R.A. - ONERI SOCIALI</t>
  </si>
  <si>
    <t>254010</t>
  </si>
  <si>
    <t>COMPARTO R.A. - RETRIBUZIONE FISSA</t>
  </si>
  <si>
    <t>254011</t>
  </si>
  <si>
    <t>COMPARTO R.A. - RETRIBUZIONE ACCESSORIA</t>
  </si>
  <si>
    <t>254012</t>
  </si>
  <si>
    <t>COMPARTO R.A. - STRAORDINARI</t>
  </si>
  <si>
    <t>254013</t>
  </si>
  <si>
    <t>COMPARTO R.A. - RIMBORSO SPESA</t>
  </si>
  <si>
    <t>254016</t>
  </si>
  <si>
    <t>COMPARTO R.A. - ONERI SOCIALI</t>
  </si>
  <si>
    <t>255001</t>
  </si>
  <si>
    <t>Retribuzione personale. Progetto Marina Strategy</t>
  </si>
  <si>
    <t>255003</t>
  </si>
  <si>
    <t>Oneri sociali Progetto Marine Strategy</t>
  </si>
  <si>
    <t>255004</t>
  </si>
  <si>
    <t>Retribuzione personale Progetto CEM</t>
  </si>
  <si>
    <t>255006</t>
  </si>
  <si>
    <t>Oneri sociali Progetto CEM</t>
  </si>
  <si>
    <t>255007</t>
  </si>
  <si>
    <t>Retribuzione Personale progetto AERCA</t>
  </si>
  <si>
    <t>255009</t>
  </si>
  <si>
    <t>Oneri sociali personale progetto AERCA</t>
  </si>
  <si>
    <t>255010</t>
  </si>
  <si>
    <t>RETRIBUZIONE PERSONALE MASTERPLAN PACE DEL MELA</t>
  </si>
  <si>
    <t>255011</t>
  </si>
  <si>
    <t>MISSIONI PERSONALE MASTERPLAN PACE DEL MELA</t>
  </si>
  <si>
    <t>255012</t>
  </si>
  <si>
    <t>ONERI SOCIALI PERSONALE MASTERPLAN PACE DEL MELA</t>
  </si>
  <si>
    <t>255015</t>
  </si>
  <si>
    <t>RETRIBUZIONE E ONERI ALTRI PROGETTI MINORI</t>
  </si>
  <si>
    <t>255080</t>
  </si>
  <si>
    <t>RETRIBUZIONE PERS. POA FSC 2014/20 L5</t>
  </si>
  <si>
    <t>255081</t>
  </si>
  <si>
    <t>MISSIONI PERS. POA FSC 2014/20 L5</t>
  </si>
  <si>
    <t>255083</t>
  </si>
  <si>
    <t>ONERI SOCIALI PERS. POA FSC 2014/20 L5</t>
  </si>
  <si>
    <t>260104</t>
  </si>
  <si>
    <t>CE26</t>
  </si>
  <si>
    <t>INDENNITA' FISSE DEL DIRETTORE GENERALE</t>
  </si>
  <si>
    <t>260107</t>
  </si>
  <si>
    <t>INDENNITA' FISSE DEL DIRETTORE AMMINISTRATIVO</t>
  </si>
  <si>
    <t>260110</t>
  </si>
  <si>
    <t>INDENNITA' FISSE DEL DIRETTORE TECNICO</t>
  </si>
  <si>
    <t>260113</t>
  </si>
  <si>
    <t>INDENNITA' DEL COLLEGIO DEI REVISORI DEI CONTI</t>
  </si>
  <si>
    <t>260116</t>
  </si>
  <si>
    <t>INDENNITA' DEL NUCLEO DI VALUTAZIONE</t>
  </si>
  <si>
    <t>260128</t>
  </si>
  <si>
    <t>RIMBORSI SPESE AL COLLEGIO DEI REVISORI</t>
  </si>
  <si>
    <t>260132</t>
  </si>
  <si>
    <t>ONERI SOCIALI SUI COMPENSI DEGLI ORGANI DIREZIONE</t>
  </si>
  <si>
    <t>260302</t>
  </si>
  <si>
    <t>PREMI DI ASSICURAZIONE</t>
  </si>
  <si>
    <t>260305</t>
  </si>
  <si>
    <t>GETTONI DI PRESENZA E RIMBORSI A COMMISSIONI</t>
  </si>
  <si>
    <t>260306</t>
  </si>
  <si>
    <t>SPESE PER CONFERENZE, CONGRESSI, MANIFESTAZIONI</t>
  </si>
  <si>
    <t>260307</t>
  </si>
  <si>
    <t>ONERI DIVERSI GESTIONE ALTRO</t>
  </si>
  <si>
    <t>260308</t>
  </si>
  <si>
    <t>SPESE DI RAPPRESENTANZA</t>
  </si>
  <si>
    <t>260310</t>
  </si>
  <si>
    <t>SPESE PER ABBONAMENTI A QUOTIDIANI E RIVISTE</t>
  </si>
  <si>
    <t>260312</t>
  </si>
  <si>
    <t>SPESE PER VIAGGI</t>
  </si>
  <si>
    <t>260313</t>
  </si>
  <si>
    <t>SPESE PER SERVIZI ALBERGHIERI</t>
  </si>
  <si>
    <t>260315</t>
  </si>
  <si>
    <t>SPESE POSTALI</t>
  </si>
  <si>
    <t>260330</t>
  </si>
  <si>
    <t>ALTRE SPESE GENERALI</t>
  </si>
  <si>
    <t>300106</t>
  </si>
  <si>
    <t>CE25</t>
  </si>
  <si>
    <t>300112</t>
  </si>
  <si>
    <t>ACC.TO   art. 45 D.Lgs n.36/2023 (FUNZIONI RINNOVO TCNOLOGICO)</t>
  </si>
  <si>
    <t>320104</t>
  </si>
  <si>
    <t>CE36</t>
  </si>
  <si>
    <t>INTERESSI MORATORI</t>
  </si>
  <si>
    <t>320110</t>
  </si>
  <si>
    <t>SPESE E COMMISSIONI BANCARIE</t>
  </si>
  <si>
    <t>360201</t>
  </si>
  <si>
    <t>SOPRAVVENIENZE PASSIVE</t>
  </si>
  <si>
    <t>360203</t>
  </si>
  <si>
    <t>ARROTONDAMENTI E ABBUONI PASSIVI</t>
  </si>
  <si>
    <t>360204</t>
  </si>
  <si>
    <t>INSUSSISTENZE DELL'ATTIVO</t>
  </si>
  <si>
    <t>370101</t>
  </si>
  <si>
    <t>CE51</t>
  </si>
  <si>
    <t>IRAP</t>
  </si>
  <si>
    <t>370107</t>
  </si>
  <si>
    <t>TASSE DI CIRCOLAZIONE AUTOMEZZI</t>
  </si>
  <si>
    <t>370109</t>
  </si>
  <si>
    <t>IMPOSTE DI BOLLO</t>
  </si>
  <si>
    <t>370110</t>
  </si>
  <si>
    <t>IMPOSTE/TASSE COMUNALI</t>
  </si>
  <si>
    <t>370150</t>
  </si>
  <si>
    <t>ALTRE IMPOSTE E TASSE DIVERSE</t>
  </si>
  <si>
    <t>380102</t>
  </si>
  <si>
    <t>CONTRIBUTI AD ENTI PRIVATI</t>
  </si>
  <si>
    <t>NOTE</t>
  </si>
  <si>
    <t>E</t>
  </si>
  <si>
    <t>A</t>
  </si>
  <si>
    <t>B</t>
  </si>
  <si>
    <t>C=A+B</t>
  </si>
  <si>
    <t>SP</t>
  </si>
  <si>
    <t>CE</t>
  </si>
  <si>
    <t>U.O.C.</t>
  </si>
  <si>
    <t>CODICE PRESTAZIONE SNPA</t>
  </si>
  <si>
    <t>CONTO_ECONOMICO</t>
  </si>
  <si>
    <t>CONTO_ECONOMICO (CORRETTO)</t>
  </si>
  <si>
    <t>DESCRIZIONE_ACQUISTO 
(COSTI CORRENTI)</t>
  </si>
  <si>
    <t>FONTE DI FINANZIAMENTO</t>
  </si>
  <si>
    <t xml:space="preserve"> NUOVI  ACQUISTI 
SI/NO</t>
  </si>
  <si>
    <t>IMPORTO 2026
INCLUSO IVA</t>
  </si>
  <si>
    <t>IMPORTO 2027
INCLUSO IVA</t>
  </si>
  <si>
    <t>IMPORTO 2028
INCLUSO IVA</t>
  </si>
  <si>
    <t>COSTI INCLUSO IVA SU ANNUALITÀ SUCCESSIVE 
(2029 ----)</t>
  </si>
  <si>
    <t>TIPOLOGIA COSTI</t>
  </si>
  <si>
    <t>I</t>
  </si>
  <si>
    <t>C</t>
  </si>
  <si>
    <t>D</t>
  </si>
  <si>
    <t>F</t>
  </si>
  <si>
    <t>G</t>
  </si>
  <si>
    <t>H</t>
  </si>
  <si>
    <t>COSTI_ESERCIZIO</t>
  </si>
  <si>
    <t>SI</t>
  </si>
  <si>
    <t>Bilancio ARPA</t>
  </si>
  <si>
    <t>INVESTIMENTI</t>
  </si>
  <si>
    <t>170107_MATERIALI PER MANUT.E ACCESS.ATTREZZ.SCIENTIFICHE</t>
  </si>
  <si>
    <t>160141_MATERIALI TECNICO-SANITARI DA LABORATORIO</t>
  </si>
  <si>
    <t>160140_DIAGNOSTICI, REAGENTI E PRODOTTI CHIMICI DA LABOR.</t>
  </si>
  <si>
    <t>230204_MANUTENZIONI ATTREZZATURE SCIENTIFICHE</t>
  </si>
  <si>
    <t>160145_GAS TECNICI PER LABORATORIO</t>
  </si>
  <si>
    <t>230202_MANUTENZIONI IMPIANTI E MACCHINARI SPECIFICI</t>
  </si>
  <si>
    <t>ARTICOLI PROMOZIONALI E GADGET</t>
  </si>
  <si>
    <t>CONTO ECONOMICO</t>
  </si>
  <si>
    <t>∆ %</t>
  </si>
  <si>
    <t>A) VALORE DELLA PRODUZIONE:</t>
  </si>
  <si>
    <t>1) ricavi delle vendite e delle prestazioni;</t>
  </si>
  <si>
    <t>2) variazioni delle rimanenze di prodotti in corso di lavorazione, semilavorati e finiti;</t>
  </si>
  <si>
    <t>3) variazioni dei lavori in corso su ordinazione;</t>
  </si>
  <si>
    <t>4) incrementi di immobilizzazioni per lavori interni;</t>
  </si>
  <si>
    <t>5) altri ricavi e proventi, con separata indicazione dei contributi in conto esercizio</t>
  </si>
  <si>
    <t xml:space="preserve">Totale </t>
  </si>
  <si>
    <t>B) COSTI DELLA PRODUZIONE:</t>
  </si>
  <si>
    <t>6) per materie prime, sussidiarie, di consumo e di merci;</t>
  </si>
  <si>
    <t>7) per servizi;</t>
  </si>
  <si>
    <t>8) per godimento di beni di terzi;</t>
  </si>
  <si>
    <t>9) per il personale:</t>
  </si>
  <si>
    <t xml:space="preserve"> a) salari e stipendi;</t>
  </si>
  <si>
    <t xml:space="preserve"> b) oneri sociali;</t>
  </si>
  <si>
    <t xml:space="preserve"> c) trattamento di fine rapporto;</t>
  </si>
  <si>
    <t xml:space="preserve"> d) trattamento di quiescenza e simili;</t>
  </si>
  <si>
    <t xml:space="preserve"> e) altri costi;</t>
  </si>
  <si>
    <t>10) ammortamenti e svalutazioni:</t>
  </si>
  <si>
    <t>CE19</t>
  </si>
  <si>
    <t xml:space="preserve"> a) ammortamento delle immobilizzazioni immateriali;</t>
  </si>
  <si>
    <t>CE20</t>
  </si>
  <si>
    <t xml:space="preserve"> b) ammortamento delle immobilizzazioni materiali;</t>
  </si>
  <si>
    <t xml:space="preserve"> c) altre svalutazioni delle immobilizzazioni;</t>
  </si>
  <si>
    <t>CE22</t>
  </si>
  <si>
    <t xml:space="preserve"> d) svalutazione dei crediti compresi nell'attivo circolante e delle disponibilità liquide</t>
  </si>
  <si>
    <t>CE23</t>
  </si>
  <si>
    <t>11) variazioni delle rimanenze di materie prime, sussidiarie, di consumo e merci</t>
  </si>
  <si>
    <t>CE24</t>
  </si>
  <si>
    <t>12) accantonamenti per rischi</t>
  </si>
  <si>
    <t>13) altri accantonamenti</t>
  </si>
  <si>
    <t>14) oneri diversi di gestione.</t>
  </si>
  <si>
    <t>Totale</t>
  </si>
  <si>
    <t>DIFFERENZA TRA VALORI E COSTI DELLA PRODUZIONE (A-B)</t>
  </si>
  <si>
    <t>C) PROVENTI E ONERI FINANZIARI:</t>
  </si>
  <si>
    <t xml:space="preserve">15) proventi da partecipazione;         </t>
  </si>
  <si>
    <t>16) altri proventi finanziari:</t>
  </si>
  <si>
    <t xml:space="preserve"> a) da crediti iscritti nelle immobilizzazioni </t>
  </si>
  <si>
    <t xml:space="preserve"> b) da titoli iscritti nelle immobilizzazioni che non costituiscono partecipazione</t>
  </si>
  <si>
    <t xml:space="preserve"> c) da titoli iscritti nell’attivo circolante che non costituiscono partecipazione</t>
  </si>
  <si>
    <t xml:space="preserve"> d) proventi diversi dai precedenti</t>
  </si>
  <si>
    <t>17) interessi e altri oneri finanziari</t>
  </si>
  <si>
    <t>17 bis) utili e perdite su cambi</t>
  </si>
  <si>
    <t>D) RETTIFICHE DI VALORE DI ATTIVITA’ FINANZIARIA:</t>
  </si>
  <si>
    <t>18) rivalutazioni:</t>
  </si>
  <si>
    <t xml:space="preserve"> a) di partecipazioni</t>
  </si>
  <si>
    <t xml:space="preserve"> b) di immobilizzazioni finanziarie che non costituiscono partecipazioni</t>
  </si>
  <si>
    <t xml:space="preserve"> c) di titoli iscritti all’attivo circolante che non costituiscono partecipazioni</t>
  </si>
  <si>
    <t xml:space="preserve"> d) di strumenti finanziari derivati</t>
  </si>
  <si>
    <t>19) - svalutazioni:</t>
  </si>
  <si>
    <t>a) di partecipazioni</t>
  </si>
  <si>
    <t xml:space="preserve">b) di immobilizzazioni finanziarie </t>
  </si>
  <si>
    <t xml:space="preserve">c) di titoli iscritti all’attivo circolante </t>
  </si>
  <si>
    <t>Totale delle rettifiche (18-19)</t>
  </si>
  <si>
    <t>RISULTATO PRIMA DELLE IMPOSTE (A -B +/- C +/- D )</t>
  </si>
  <si>
    <t>20) imposte sul reddito dell’esercizio, correnti, differite e anticipate</t>
  </si>
  <si>
    <t xml:space="preserve">21) UTILE (PERDITA) DELL’ESERCIZIO    </t>
  </si>
  <si>
    <t/>
  </si>
  <si>
    <t>A) CREDITI V/ SOCI  per i versamenti ancora dovuti, con separata indicazione della parte già richiamata</t>
  </si>
  <si>
    <t>B)    IMMOBILIZZAZIONI</t>
  </si>
  <si>
    <t>I. Immateriali</t>
  </si>
  <si>
    <t xml:space="preserve">   1) costi di impianto e di ampliamento</t>
  </si>
  <si>
    <t xml:space="preserve">   2) costi di sviluppo </t>
  </si>
  <si>
    <t xml:space="preserve">   3) diritti di brevetto industriale e diritti di utilizzazione delle opere dell’ingegno</t>
  </si>
  <si>
    <t xml:space="preserve">   4) concessioni, licenze, marchi e diritti simili</t>
  </si>
  <si>
    <t xml:space="preserve">   5) avviamento</t>
  </si>
  <si>
    <t xml:space="preserve">   6) immobilizzazioni in corso e acconti</t>
  </si>
  <si>
    <t xml:space="preserve">   7) altre</t>
  </si>
  <si>
    <t>Totale immobilizzazioni immateriali</t>
  </si>
  <si>
    <t>II. Materiali</t>
  </si>
  <si>
    <t xml:space="preserve">   1) terreni e fabbricati</t>
  </si>
  <si>
    <t xml:space="preserve">   2) impianti e macchinario</t>
  </si>
  <si>
    <t xml:space="preserve">   3) attrezzature scientifiche e di laboratorio</t>
  </si>
  <si>
    <t xml:space="preserve">   4) mobili e arredi</t>
  </si>
  <si>
    <t xml:space="preserve">   5) automezzi</t>
  </si>
  <si>
    <t xml:space="preserve">   6) altri beni</t>
  </si>
  <si>
    <t xml:space="preserve">   7) immobilzzazioni in corso e acconti</t>
  </si>
  <si>
    <t>Totale immobilizzazioni materiali</t>
  </si>
  <si>
    <t>III. Finanziarie  con separata indicazione, per ciascuna voce dei crediti, degli importi esigibili entro esercizio successivo</t>
  </si>
  <si>
    <t xml:space="preserve">   1) Partecipazioni in:</t>
  </si>
  <si>
    <t xml:space="preserve">  a)  imprese controllate</t>
  </si>
  <si>
    <t xml:space="preserve">  b)  imprese collegate</t>
  </si>
  <si>
    <t xml:space="preserve">  c)  imprese controllanti</t>
  </si>
  <si>
    <t xml:space="preserve">  d) verso imprese sottoposte al controllo delle controllanti</t>
  </si>
  <si>
    <t xml:space="preserve">  d bis) altre imprese </t>
  </si>
  <si>
    <t xml:space="preserve">   2) Crediti     </t>
  </si>
  <si>
    <t xml:space="preserve">  a)  verso controllate</t>
  </si>
  <si>
    <t xml:space="preserve">  b) verso collegate</t>
  </si>
  <si>
    <t xml:space="preserve">  c) verso controllanti</t>
  </si>
  <si>
    <t xml:space="preserve">  d bis) verso Altri </t>
  </si>
  <si>
    <t xml:space="preserve">   3) altri titoli (al netto dei relativi fondi svalutazione)</t>
  </si>
  <si>
    <t xml:space="preserve">   4) strumenti finanziari derivati attivi</t>
  </si>
  <si>
    <t>Totale immobilizzazioni finanziarie</t>
  </si>
  <si>
    <t>TOTALE DELLE IMMOBILIZZAZIONI (B)</t>
  </si>
  <si>
    <t>C) ATTIVO CIRCOLANTE</t>
  </si>
  <si>
    <t>I. Rimanenze</t>
  </si>
  <si>
    <t xml:space="preserve">   1) materie prime, sussidiarie e di consumo</t>
  </si>
  <si>
    <t xml:space="preserve">   1 a) sanitarie</t>
  </si>
  <si>
    <t xml:space="preserve">   1 b) non sanitarie</t>
  </si>
  <si>
    <t xml:space="preserve">   2) prodotti in corso di lavorazione e semilavorati</t>
  </si>
  <si>
    <t xml:space="preserve">   3) lavori in corso su ordinazione</t>
  </si>
  <si>
    <t xml:space="preserve">   4) prodotti finiti e merci</t>
  </si>
  <si>
    <t xml:space="preserve">   5) acconti</t>
  </si>
  <si>
    <t>II. Crediti</t>
  </si>
  <si>
    <t xml:space="preserve">   1) verso clienti</t>
  </si>
  <si>
    <t xml:space="preserve">   2) verso imprese controllate</t>
  </si>
  <si>
    <t xml:space="preserve">   3) verso imprese collegate</t>
  </si>
  <si>
    <t xml:space="preserve">   4) verso controllanti</t>
  </si>
  <si>
    <t xml:space="preserve">   5) verso imprese sottoposte al controllo delle controllanti</t>
  </si>
  <si>
    <t xml:space="preserve">   5 bis) crediti tributari</t>
  </si>
  <si>
    <t xml:space="preserve">   5 ter) imposte anticipate</t>
  </si>
  <si>
    <t xml:space="preserve">   5 quater) verso altri </t>
  </si>
  <si>
    <t>III. Attività finanziarie che non costituiscono immobilizzazioni:</t>
  </si>
  <si>
    <t xml:space="preserve">   1) partecipazioni in imprese controllate</t>
  </si>
  <si>
    <t xml:space="preserve">   2) partecipazioni in imprese collegate</t>
  </si>
  <si>
    <t xml:space="preserve">   3) partecipazioni in imprese controllanti</t>
  </si>
  <si>
    <t xml:space="preserve">   3 bis) partecipazioni in imprese sottoposte al controllo delle controllanti</t>
  </si>
  <si>
    <t xml:space="preserve">   4 ) altre partecipazioni </t>
  </si>
  <si>
    <t xml:space="preserve">   5) strumenti finanziari derivati attivi</t>
  </si>
  <si>
    <t xml:space="preserve">   6) altri titoli</t>
  </si>
  <si>
    <t>IV. Disponibilità liquide</t>
  </si>
  <si>
    <t xml:space="preserve">   1) depositi bancari e postali</t>
  </si>
  <si>
    <t xml:space="preserve">   2) assegni</t>
  </si>
  <si>
    <t xml:space="preserve">   3) denaro e valori in cassa</t>
  </si>
  <si>
    <t>TOTALE ATTIVO CIRCOLANTE (C)</t>
  </si>
  <si>
    <t xml:space="preserve">D) RATEI E RISCONTI </t>
  </si>
  <si>
    <t>TOTALE ATTIVO</t>
  </si>
  <si>
    <t>160150</t>
  </si>
  <si>
    <t>160225</t>
  </si>
  <si>
    <t>160401</t>
  </si>
  <si>
    <t>RIMANENZE INIZIALI DI PRODOTTI SANITARI</t>
  </si>
  <si>
    <t>160501</t>
  </si>
  <si>
    <t>RIMANENZE INIZIALI DI PRODOTTI NON SANITARI</t>
  </si>
  <si>
    <t>220113</t>
  </si>
  <si>
    <t>220151</t>
  </si>
  <si>
    <t>220201</t>
  </si>
  <si>
    <t>UTENZE TELEFONICHE DI RETE FISSA</t>
  </si>
  <si>
    <t>230101</t>
  </si>
  <si>
    <t>MANUTENZIONI EDILI FABBRICATI DI PROPRIETA'</t>
  </si>
  <si>
    <t>240102</t>
  </si>
  <si>
    <t>CANONI LICENZE D'USO E SOFTWARE</t>
  </si>
  <si>
    <t>240107</t>
  </si>
  <si>
    <t>CANONI DI LEASING OPERATIVO</t>
  </si>
  <si>
    <t>251004</t>
  </si>
  <si>
    <t>251030</t>
  </si>
  <si>
    <t>253030</t>
  </si>
  <si>
    <t>PERSONALE COMANDATO COMPARTO R.T. COMPENSI</t>
  </si>
  <si>
    <t>253031</t>
  </si>
  <si>
    <t>PERSONALE COMANDATO COMPARTO R.T. ONERI SOCIALI</t>
  </si>
  <si>
    <t>254030</t>
  </si>
  <si>
    <t>PERSONALE COMANDATO COMPARTO R.A. COMPENSI</t>
  </si>
  <si>
    <t>254031</t>
  </si>
  <si>
    <t>PERSONALE COMANDATO COMPARTO R.A. ONERI SOCIALI</t>
  </si>
  <si>
    <t>260105</t>
  </si>
  <si>
    <t>INDENNITA' DI RISULTATO DEL DIRETTORE GENERALE</t>
  </si>
  <si>
    <t>260108</t>
  </si>
  <si>
    <t>INDENNITA' DI RISULTATO DEL DIR AMMVO E TECNICO</t>
  </si>
  <si>
    <t>260111</t>
  </si>
  <si>
    <t>INDENNITA' DI RISULTATO DEL DIRETTORE TECNICO</t>
  </si>
  <si>
    <t>260131</t>
  </si>
  <si>
    <t>RIMBORSI SPESA AL NUCLEO DI VALUTAZIONE</t>
  </si>
  <si>
    <t>260301</t>
  </si>
  <si>
    <t>SPESE LEGALI</t>
  </si>
  <si>
    <t>260304</t>
  </si>
  <si>
    <t>MULTE, AMMENDE E SANZIONI AMM.VE PECUNIARIE</t>
  </si>
  <si>
    <t>260311</t>
  </si>
  <si>
    <t>ACQUISTO DI LIBRI</t>
  </si>
  <si>
    <t>260318</t>
  </si>
  <si>
    <t>BOLLI E MARCHE</t>
  </si>
  <si>
    <t>270106</t>
  </si>
  <si>
    <t>AMM.TO CONCESSIONI, LICENZE, MARCHI</t>
  </si>
  <si>
    <t>270109</t>
  </si>
  <si>
    <t>AMM.TO MANUT.STRAORD. E MIGLIORIE SU BENI DI TERZI</t>
  </si>
  <si>
    <t>270113</t>
  </si>
  <si>
    <t>AMM.TO ALTRE IMMOBILIZZAZIONI IMMATERIALI</t>
  </si>
  <si>
    <t>270117</t>
  </si>
  <si>
    <t>AMM.TO ONERI PLURIENNALI ROOSEVELT</t>
  </si>
  <si>
    <t>270204</t>
  </si>
  <si>
    <t>AMM.TO FABBRICATI INDISPONIBILI STRUMENTALI</t>
  </si>
  <si>
    <t>270301</t>
  </si>
  <si>
    <t>AMM.TO IMPIANTI E MACCHINARI GENERICI</t>
  </si>
  <si>
    <t>270302</t>
  </si>
  <si>
    <t>AMM.TO IMPIANTI E MACCHINARI SPECIFICI</t>
  </si>
  <si>
    <t>270303</t>
  </si>
  <si>
    <t>AMM.TO IMPIANTI E MACCHINARI</t>
  </si>
  <si>
    <t>270304</t>
  </si>
  <si>
    <t>AMM.TO ATTREZZATURE SANITARIE E SCIENTIFICHE</t>
  </si>
  <si>
    <t>270305</t>
  </si>
  <si>
    <t>AMM.TO APPARECCHIATURE LABORATORIO DI ANALISI</t>
  </si>
  <si>
    <t>270306</t>
  </si>
  <si>
    <t>AMM.TO ATTREZZATURE</t>
  </si>
  <si>
    <t>270307</t>
  </si>
  <si>
    <t>AMM.TO MOBILI E ARREDI</t>
  </si>
  <si>
    <t>270309</t>
  </si>
  <si>
    <t>AMM.TO AUTOVETTURE</t>
  </si>
  <si>
    <t>270310</t>
  </si>
  <si>
    <t>AMM.TO AUTOMEZZI</t>
  </si>
  <si>
    <t>270311</t>
  </si>
  <si>
    <t>AMM.TO NATANTI</t>
  </si>
  <si>
    <t>270313</t>
  </si>
  <si>
    <t>AMM.TO ALTRE IMMOBILIZZAZIONI MATERIALI</t>
  </si>
  <si>
    <t>270316</t>
  </si>
  <si>
    <t>AMM.TO MACCHINE D'UFFICIO ELETTRONICHE</t>
  </si>
  <si>
    <t>270332</t>
  </si>
  <si>
    <t>AMM.TO ATTREZZATURE TECNICO ECONOMALI</t>
  </si>
  <si>
    <t>280101</t>
  </si>
  <si>
    <t>SVALUTAZIONE DEI CREDITI</t>
  </si>
  <si>
    <t>300101</t>
  </si>
  <si>
    <t>ACC.TO PER RISCHI SU LITI, ARBITRAGGI, RISARCIMENT</t>
  </si>
  <si>
    <t>300105</t>
  </si>
  <si>
    <t>300109</t>
  </si>
  <si>
    <t>ACC.TO ONERI PREVIDENZIALI E IRAP SU F.DI COMPARTO</t>
  </si>
  <si>
    <t>300110</t>
  </si>
  <si>
    <t>ACC.TO ONERI PER RINNOVI CONTRATTUALI</t>
  </si>
  <si>
    <t>300114</t>
  </si>
  <si>
    <t>ALTRI ACCANTONAMENTI</t>
  </si>
  <si>
    <t>370102</t>
  </si>
  <si>
    <t>370104</t>
  </si>
  <si>
    <t>IRES</t>
  </si>
  <si>
    <t>370108</t>
  </si>
  <si>
    <t>IMPOSTE DI REGISTRO</t>
  </si>
  <si>
    <t>370112</t>
  </si>
  <si>
    <t>BOLLO E CIRCOLARI AUTOMEZZI A NOLEGGIO</t>
  </si>
  <si>
    <t>DESCRIZIONE</t>
  </si>
  <si>
    <t>010216</t>
  </si>
  <si>
    <t>240206</t>
  </si>
  <si>
    <t>COSTRUZIONI LEGGERE</t>
  </si>
  <si>
    <t>ALTRI PRODOTTI SANITARI (ALTRO MATERIALE</t>
  </si>
  <si>
    <t>SERVIZI DI ELABORAZIONE E TRATTAMENTO DA</t>
  </si>
  <si>
    <t xml:space="preserve">Servizi di educazione Ambientale (terzo </t>
  </si>
  <si>
    <t>CANONE DI NOLEGGIO HARDWARE E SOFTWARE</t>
  </si>
  <si>
    <t>ALTRE UOC Interessate</t>
  </si>
  <si>
    <t>UOC L2</t>
  </si>
  <si>
    <t>UOC L3</t>
  </si>
  <si>
    <t>Antisiero per l’identificazione di batteri</t>
  </si>
  <si>
    <t>UOC L1</t>
  </si>
  <si>
    <t>UOC L2, UOC L3, UOC L4</t>
  </si>
  <si>
    <t>Circuiti</t>
  </si>
  <si>
    <t>UOC L1, UOC L3, UOC L4</t>
  </si>
  <si>
    <t>UOC L4</t>
  </si>
  <si>
    <t>UOC L1, UOC L2, UOC L3</t>
  </si>
  <si>
    <t>UOC L1, UOC L2, UOC L4</t>
  </si>
  <si>
    <t>Fornitura a somministrazione  Reagenti Analisi Microbiologiche</t>
  </si>
  <si>
    <t xml:space="preserve">Fornitura a somministrazione per 12 mesi di reattivi destinati alle attività analitiche delle UOC Laboratori </t>
  </si>
  <si>
    <t>Fornitura solventi analisi microinquinanti</t>
  </si>
  <si>
    <t>Fornitura solventi analisi microinquinanti Grado UPLC</t>
  </si>
  <si>
    <t>UOC L2, UOC L3</t>
  </si>
  <si>
    <t>Kit per matrici acque salate</t>
  </si>
  <si>
    <t>UOC L1, UOC L3</t>
  </si>
  <si>
    <t>UOC L1, UOC L2</t>
  </si>
  <si>
    <t xml:space="preserve">Miscele Gas certificate </t>
  </si>
  <si>
    <t>Reagenti Idexx</t>
  </si>
  <si>
    <t xml:space="preserve">UOC L2 </t>
  </si>
  <si>
    <t>Reagenti per determinazione immunoenzimatica Microcistina</t>
  </si>
  <si>
    <t>Test biochimici per l’identificazione di batteri</t>
  </si>
  <si>
    <t>Test Kit in cuvetta Hach Lange</t>
  </si>
  <si>
    <t xml:space="preserve">Altri materiali da laboratorio </t>
  </si>
  <si>
    <t xml:space="preserve">Colonne GC </t>
  </si>
  <si>
    <t>Colonnine SPE</t>
  </si>
  <si>
    <t>Fornitura a somministrazione  standard Diossine e Furani</t>
  </si>
  <si>
    <t>Fornitura a somministrazione Ecotox</t>
  </si>
  <si>
    <t>Fornitura a somministrazione per 12 mesi di Standard composti inorganici destinati alle attività analitiche delle UOC Laboratori di ARPA Sicilia</t>
  </si>
  <si>
    <t>Fornitura a somministrazione per 12 mesi di standard nativi e marcati per la determinazione di IPA , PCB e PBDE in matrici ambientali destinati alle UOC La-boratorio</t>
  </si>
  <si>
    <t>Fornitura a somministrazione per 12 mesi di standard nativi e marcati per la determinazione di Pesticidi, PFAS, Antibiotici e microinquinanti emergenti</t>
  </si>
  <si>
    <t xml:space="preserve">Fornitura a somministrazione Standard organici VOC -IDROCARBURI </t>
  </si>
  <si>
    <t>Fornitura di consumabili originali destinati al sistema analitico Power Prep per determinazione di Diossine e Furani, IPA, PCB in matrici ambientali DDG 458/2025 (38,23%2025-61,77%2026)</t>
  </si>
  <si>
    <t>Materiali filtrazione</t>
  </si>
  <si>
    <t>Materiali plastica</t>
  </si>
  <si>
    <t>Matrici certificate</t>
  </si>
  <si>
    <t>Puntali per micropipette</t>
  </si>
  <si>
    <t>160143_VETRERIE DA LABORATORIO E RELATIVI ACCESSORI</t>
  </si>
  <si>
    <t xml:space="preserve">Fornitura di vetreria a somministrazione nell’arco di dodici mesi, per le attività analitiche dei Laboratori </t>
  </si>
  <si>
    <t>Gas tecnici</t>
  </si>
  <si>
    <t xml:space="preserve">Consumabili destinati ad apparecchiature Agilent </t>
  </si>
  <si>
    <t>Consumabili destinati ad apparecchiature Perkin Elmer</t>
  </si>
  <si>
    <t>Consumabili destinati apparecchiature FKV</t>
  </si>
  <si>
    <t>Consumabili destinati apparecchiature Millipor</t>
  </si>
  <si>
    <t>Consumabili destinati apparecchiature SRA</t>
  </si>
  <si>
    <t xml:space="preserve">Consumabili destinati apparecchiature Thermofisher </t>
  </si>
  <si>
    <t>Consumabili destinati apparecchiature Waters</t>
  </si>
  <si>
    <t>Fornitura consumabili originali destinati alla manutenzione ordinaria della strumentazione (HRGC-HRMS DFS Thermo) per analisi Diossine</t>
  </si>
  <si>
    <t>Climatizzatori</t>
  </si>
  <si>
    <t>Contratto manutenzione Cappe a flusso assoluto</t>
  </si>
  <si>
    <t>Contratto manutenzione Cappe Chimiche e Cappe flusso laminare</t>
  </si>
  <si>
    <t>Manutenzione impianto elettrico</t>
  </si>
  <si>
    <t>Impianto GAS (manutenzione)</t>
  </si>
  <si>
    <t>UPS (manutenzione sostituzione batterie)</t>
  </si>
  <si>
    <t xml:space="preserve"> Contratto di manutenzione Merck MilliQ</t>
  </si>
  <si>
    <t xml:space="preserve"> Contratto manutenzione strumentazione Agilent</t>
  </si>
  <si>
    <t>No</t>
  </si>
  <si>
    <t>24400  (scadenza 11/05/2027)</t>
  </si>
  <si>
    <t xml:space="preserve"> Contratto manutenzione strumentazione SRA</t>
  </si>
  <si>
    <t>40000  (scadenza 05/08/2026)</t>
  </si>
  <si>
    <t xml:space="preserve"> Contratto manutenzione strumentazione AxFlow</t>
  </si>
  <si>
    <t xml:space="preserve"> Contratto manutenzione strumentazione Leco</t>
  </si>
  <si>
    <t>Contratto manutenzione strumentazione Perkin Elmer</t>
  </si>
  <si>
    <t xml:space="preserve"> Contratto manutenzione strumentazione Shimadzu</t>
  </si>
  <si>
    <t xml:space="preserve"> Contratto manutenzione strumentazione spedex</t>
  </si>
  <si>
    <t xml:space="preserve"> Contratto manutenzione strumentazione Waters</t>
  </si>
  <si>
    <t>Certificazione e verifica tecnica pHmetro</t>
  </si>
  <si>
    <t>Contratti manutenzione strumentazione acquisita nel 2026-2027</t>
  </si>
  <si>
    <t xml:space="preserve">Contratto manutenzione Microscopi (Ottici e stereo) - </t>
  </si>
  <si>
    <t>Contratto manutenzione Apparecchiature Thermo Dionex</t>
  </si>
  <si>
    <t>Contratto manutenzione Apparecchiature Zeiss</t>
  </si>
  <si>
    <t>Contratto manutenzione DR3900</t>
  </si>
  <si>
    <t>Contratto manutenzione Strumentazione FKV</t>
  </si>
  <si>
    <t>Contratto manutenzione IRDP</t>
  </si>
  <si>
    <t>Contratto manutenzione Laboratorio Biologia Molecolare</t>
  </si>
  <si>
    <t>Altre UOC interessate</t>
  </si>
  <si>
    <t>DESCRIZIONE SINTETICA
 INTERVENTO</t>
  </si>
  <si>
    <t xml:space="preserve">TIPOLOGIA DI SPESA </t>
  </si>
  <si>
    <t>IMPORTO TOTALE INVESTIMENTO INCLUSI ONERI ACCESSORI</t>
  </si>
  <si>
    <t>EVENTUALE IMPORTO INVESTIMENTO GIA' SOSTENUTO AL 31.12.2025</t>
  </si>
  <si>
    <r>
      <t xml:space="preserve">IMPORTO STIMATO NEL 2026 </t>
    </r>
    <r>
      <rPr>
        <b/>
        <sz val="11"/>
        <color rgb="FFFF0000"/>
        <rFont val="Aptos Narrow"/>
        <family val="2"/>
        <scheme val="minor"/>
      </rPr>
      <t>(Incluso IVA)</t>
    </r>
  </si>
  <si>
    <t>IMPORTO STIMATO NEL 2027</t>
  </si>
  <si>
    <t>IMPORTO STIMATO NEL 2028</t>
  </si>
  <si>
    <t>ESTREMI PROVVEDIMENTO DI AVVIO PROCEDURA</t>
  </si>
  <si>
    <t>Tutte le attività che prevedono analisi di campioni</t>
  </si>
  <si>
    <t>Adeguamento impianto GAS</t>
  </si>
  <si>
    <t>altra impiantistica</t>
  </si>
  <si>
    <t>Adeguamento locali sanitari</t>
  </si>
  <si>
    <t>infrastruttura/fabbricati</t>
  </si>
  <si>
    <t>Adeguamento locali UOC L3</t>
  </si>
  <si>
    <t>mobili e arredi</t>
  </si>
  <si>
    <t>Compressore ad aria (per SEM)</t>
  </si>
  <si>
    <t>attrezzature sanitarie</t>
  </si>
  <si>
    <t>Estrattore (Soxhlet)</t>
  </si>
  <si>
    <r>
      <rPr>
        <sz val="11"/>
        <rFont val="Aptos Narrow"/>
        <family val="2"/>
        <scheme val="minor"/>
      </rPr>
      <t xml:space="preserve">UOC </t>
    </r>
    <r>
      <rPr>
        <sz val="10"/>
        <rFont val="Arial"/>
        <family val="2"/>
      </rPr>
      <t>L1</t>
    </r>
  </si>
  <si>
    <r>
      <rPr>
        <sz val="11"/>
        <rFont val="Aptos Narrow"/>
        <family val="2"/>
        <scheme val="minor"/>
      </rPr>
      <t xml:space="preserve">UOC </t>
    </r>
    <r>
      <rPr>
        <sz val="10"/>
        <rFont val="Arial"/>
        <family val="2"/>
      </rPr>
      <t>L2, UOC L3</t>
    </r>
  </si>
  <si>
    <t xml:space="preserve">Fornitura Agitatore magnetico 4 posti con riscaldamento </t>
  </si>
  <si>
    <t>Fornituea Autoclave</t>
  </si>
  <si>
    <t xml:space="preserve">Fornitura Agitatore magnetico 6 posti con riscaldamento </t>
  </si>
  <si>
    <t xml:space="preserve">Fornitura AX FLOW </t>
  </si>
  <si>
    <t>Fornitura bilancia analitica</t>
  </si>
  <si>
    <t>Fornitura Climatizzatori</t>
  </si>
  <si>
    <t>Fornitura Cromatografo ionico per anioni e cationi</t>
  </si>
  <si>
    <t>Fornitura cromatografo ionico per Cr VI e HS</t>
  </si>
  <si>
    <t>Fornitura Cromatografo ionico per determinazione zuccheri</t>
  </si>
  <si>
    <t>Fornitura Estrattore ASE EXTREVA con produttore di azoto</t>
  </si>
  <si>
    <t>Fornitura evaporatori multipli (Syncore Buchi- Evaporatori StepBio)</t>
  </si>
  <si>
    <t>Fornitura frigocongelatori</t>
  </si>
  <si>
    <t>Fornitura GC MS MS</t>
  </si>
  <si>
    <t>Fornitura GC-FID (liquidi e spazio di testa)</t>
  </si>
  <si>
    <t>DDG 477 del 18/09/2025</t>
  </si>
  <si>
    <t>Fornitura GC-Orbitrap</t>
  </si>
  <si>
    <t xml:space="preserve">Fornitura ICP-MS </t>
  </si>
  <si>
    <t>Fornitura Lampada di Wood</t>
  </si>
  <si>
    <t>Fornitura micropipette automatiche</t>
  </si>
  <si>
    <t>Fornitura Muffola</t>
  </si>
  <si>
    <r>
      <rPr>
        <sz val="11"/>
        <rFont val="Aptos Narrow"/>
        <family val="2"/>
        <scheme val="minor"/>
      </rPr>
      <t xml:space="preserve">UOC </t>
    </r>
    <r>
      <rPr>
        <sz val="10"/>
        <rFont val="Arial"/>
        <family val="2"/>
      </rPr>
      <t>L2</t>
    </r>
  </si>
  <si>
    <t>Fornitura n.2 Agitatori magnetico con riscaldamento completo di sonda PT100, asta, supporto e segnale di pericolo HOT anche a strumento spento</t>
  </si>
  <si>
    <t>Fornitura Pompe da vuoto con manometro</t>
  </si>
  <si>
    <t>Fornitura Produttore acqua ultrapura</t>
  </si>
  <si>
    <t>Fornitura produttore acqua ultrapura</t>
  </si>
  <si>
    <t>Fornitura sistema di concentrazione con azoto a due blocchi + regolatore di flusso di azoto in ingresso ad unità di concentrazione + blocco 12 posti D4A 12 mm (vials da 2 ml) +  blocco 12 posti D7 16 mm (falcon da 15 ml)</t>
  </si>
  <si>
    <t>Fornitura Sistema macinazione (completo di giare, sfere, chiusura di sicurezza)</t>
  </si>
  <si>
    <t>Fornitura Sistema Quanti-Tray IDEXX</t>
  </si>
  <si>
    <t>Fornitura Sistemi confinamento rifiuti (tipo DANAUS: n.2 per rifiuti solidi + n.2 per rifiuti liquidi + full risk annuale))</t>
  </si>
  <si>
    <t>Fornitura sistemi confinamento rifiuti (tipo DANAUS: n.2 per rifiuti solidi + n.2 per rifiuti liquidi + full risk annuale))</t>
  </si>
  <si>
    <t>Fornitura Stereomicroscopio</t>
  </si>
  <si>
    <t>Fornitura strumento da banco per pH/ISE e Conducibilità da banco con display grafico a colori e tastiera capacitiva risoluzione millesimale con sonda EC elettrodo pH sonda temperatura. Soluzioni di riempimento elettrodo, portaelettrodi</t>
  </si>
  <si>
    <t>Fornitura Strumento da banco per pH/ISE e Conducibilità da banco con display grafico a colori e tastiera capacitiva risoluzione millesimale con sonda EC elettrodo pH sonda temperatura. Soluzioni di riempimento elettrodo, portaelettrodi</t>
  </si>
  <si>
    <t xml:space="preserve">Fornitura TOC </t>
  </si>
  <si>
    <t>Fornitura Twister GC MS MS</t>
  </si>
  <si>
    <t>Fornitura UPS</t>
  </si>
  <si>
    <t>Fornitura UV-Vis x potenziale ossidativo</t>
  </si>
  <si>
    <t>Fornitura Visiprep</t>
  </si>
  <si>
    <t>Microscopio elettronico a scansione a sorgente tungsteno/esaboruro di Lantanio</t>
  </si>
  <si>
    <t>DDG  478 del 23/9/25</t>
  </si>
  <si>
    <t>Omogenizzatore Ultraturax</t>
  </si>
  <si>
    <t>Piano di lavoro da inserire all'interno della cappa a filtri assoluti (per manipolazione stub)</t>
  </si>
  <si>
    <t>Sistema di filtrazione sotto vuoto comprensivo di pompa</t>
  </si>
  <si>
    <t>Trasferimento e upgrade UPLC -Orbitrap</t>
  </si>
  <si>
    <t>Upgrade GC/MS ISQ per canister</t>
  </si>
  <si>
    <t>Upgrade GC/MS per microinquinanti</t>
  </si>
  <si>
    <t xml:space="preserve">Upgrade Power Prep </t>
  </si>
  <si>
    <t xml:space="preserve">Upgrade Purge and Trap Atomix </t>
  </si>
  <si>
    <t>090504</t>
  </si>
  <si>
    <t>DEBITI VS. DIRETTORE GENERALE</t>
  </si>
  <si>
    <t>120101</t>
  </si>
  <si>
    <t>CONTRIBUTO REG.LE DI FUNZIONAMENTO L.R. 6/01</t>
  </si>
  <si>
    <t>120104</t>
  </si>
  <si>
    <t>120110</t>
  </si>
  <si>
    <t>CONTRIBUTI D'ESERCIZIO DA SOGGETTI PRIVATI</t>
  </si>
  <si>
    <t>120114</t>
  </si>
  <si>
    <t>CONTRIBUTI D'ESERCIZIO DA ALTRE ARPA</t>
  </si>
  <si>
    <t>130302</t>
  </si>
  <si>
    <t>140202</t>
  </si>
  <si>
    <t>RECUPERI PER AZIONI DI RIVALSA</t>
  </si>
  <si>
    <t>140204</t>
  </si>
  <si>
    <t>RIMBORSI DA ISTITUTI PREVIDENZIALI E ASSISTENZIALI</t>
  </si>
  <si>
    <t>150102</t>
  </si>
  <si>
    <t>UTILIZZO ALTRI CONTRIBUTI PER INVESTIMENTI</t>
  </si>
  <si>
    <t>RIMANENZE FINALI DI PRODOTTI SANITARI</t>
  </si>
  <si>
    <t>160601</t>
  </si>
  <si>
    <t>RIMANENZE FINALI DI PRODOTTI NON SANITARI</t>
  </si>
  <si>
    <t>160701</t>
  </si>
  <si>
    <t>IRAP_ROOSEVELT_2</t>
  </si>
  <si>
    <t>COMPENZE ROOSEVELT_2 LOTTO</t>
  </si>
  <si>
    <t>ONERI  ROOSEVELT_2 LOTTO</t>
  </si>
  <si>
    <t>DIRIGENZA R.S. - RIMBORSI SPESE</t>
  </si>
  <si>
    <t>PERSONALE COMANDATO COMPARTO R.S. ONERI</t>
  </si>
  <si>
    <t>IRAP PERSONALE MASTERPLAN PACE DEL MELA</t>
  </si>
  <si>
    <t>TOTALE_INTEGRAZIONI</t>
  </si>
  <si>
    <t>SP/CE</t>
  </si>
  <si>
    <t>INTEGRAZIONI</t>
  </si>
  <si>
    <t>A3</t>
  </si>
  <si>
    <t>CONTRIBUTI REG.LI D'ESERCIZIO PER TRASF. FSR/FSN</t>
  </si>
  <si>
    <t>TOTALE  PERSONALE</t>
  </si>
  <si>
    <t>ALTRE INTEGRAZIONI</t>
  </si>
  <si>
    <t>X</t>
  </si>
  <si>
    <t>XX</t>
  </si>
  <si>
    <t>x</t>
  </si>
  <si>
    <t>RICAVI PER REALIZZAZIONE DI PROGETTI A PUBBLICI</t>
  </si>
  <si>
    <t>SALDO 2026
  (A3-E)</t>
  </si>
  <si>
    <t>TOTALE_2025
 (RICHIESTE U.O.C.)
 COSTI CORRENTI + INVESTIMENTI</t>
  </si>
  <si>
    <t xml:space="preserve">                                                                  </t>
  </si>
  <si>
    <t>CE
A</t>
  </si>
  <si>
    <t>Somma di TOTALE CE
C=A+B</t>
  </si>
  <si>
    <t xml:space="preserve">DESCRIZIONE INTEGRAZIONI  </t>
  </si>
  <si>
    <t>INTEGRAZIONI  TOTALI</t>
  </si>
  <si>
    <t xml:space="preserve">ACCANTONAMENTO INCENTIVI  ART. 45  DLGS 36 /2023 </t>
  </si>
  <si>
    <t>STATO PATRIMONIALE - PASSIVO</t>
  </si>
  <si>
    <t>A) PATRIMONIO NETTO:</t>
  </si>
  <si>
    <t>I. Capitale sociale (Fondo di dotazione)</t>
  </si>
  <si>
    <t>II. Riserva da soprapprezzo delle azioni</t>
  </si>
  <si>
    <t>III. Riserve di rivalutazione</t>
  </si>
  <si>
    <t>IV. Riserva legale</t>
  </si>
  <si>
    <t>V. Riserve statutarie</t>
  </si>
  <si>
    <t>VI. Altre riserve, distintamente indicate</t>
  </si>
  <si>
    <t>VII. Riserve per operazioni di copertura dei flussi finanziari attesi</t>
  </si>
  <si>
    <t>VIII. Utili (Perdite) portati a nuovo</t>
  </si>
  <si>
    <t>IX. Utile dell'esercizio</t>
  </si>
  <si>
    <t>X. Riserva negativa per azioni proprie in portafoglio</t>
  </si>
  <si>
    <t>B)  FONDI PER RISCHI E ONERI</t>
  </si>
  <si>
    <t xml:space="preserve">    1) fondi trattam.quiescenza e obbighi simili;</t>
  </si>
  <si>
    <t xml:space="preserve">    2) fondi per imposte, anche differite;</t>
  </si>
  <si>
    <t xml:space="preserve">    3) strumenti finanziari derivati passivi</t>
  </si>
  <si>
    <t xml:space="preserve">    4) altri </t>
  </si>
  <si>
    <t>C)  TRATTAMENTO DI FINE RAPPORTO DI LAVORO SUBORDINATO</t>
  </si>
  <si>
    <t>D)  DEBITI</t>
  </si>
  <si>
    <t xml:space="preserve">   1) obbligazioni</t>
  </si>
  <si>
    <t xml:space="preserve">   2) obbligazioni convertibili</t>
  </si>
  <si>
    <t xml:space="preserve">   3) debiti verso soci per finanziamenti</t>
  </si>
  <si>
    <t xml:space="preserve">   4) debiti verso banche</t>
  </si>
  <si>
    <t xml:space="preserve">   5) debiti verso altri finanziatori</t>
  </si>
  <si>
    <t xml:space="preserve">   6) acconti</t>
  </si>
  <si>
    <t xml:space="preserve">   7) debiti verso fornitori</t>
  </si>
  <si>
    <t xml:space="preserve">   8) debiti rappresentati da titoli di credito </t>
  </si>
  <si>
    <t xml:space="preserve">   9) debiti verso imprese controllate</t>
  </si>
  <si>
    <t xml:space="preserve">  10) debiti verso imprese collegate</t>
  </si>
  <si>
    <t xml:space="preserve">  11) debiti verso imprese controllanti</t>
  </si>
  <si>
    <t xml:space="preserve">  11 bis) debiti verso imprese sottoposte al controllo delle controllanti</t>
  </si>
  <si>
    <t xml:space="preserve">  12) debiti tributari</t>
  </si>
  <si>
    <t xml:space="preserve">  13) debiti vs.istituti di previdenza e di sicurezza sociale</t>
  </si>
  <si>
    <t xml:space="preserve">  14) altri debiti</t>
  </si>
  <si>
    <t xml:space="preserve">E) RATEI E RISCONTI </t>
  </si>
  <si>
    <t>TOTALE PASSIVO E NETTO</t>
  </si>
  <si>
    <t>CCANTONAMENTO INDENNITA' DI RISULTATO E ONERI PREVIDENZIALI ORGANI DI DIREZIONE</t>
  </si>
  <si>
    <t>PERMUTAZIONI</t>
  </si>
  <si>
    <t>CECK</t>
  </si>
  <si>
    <t>2024
 (CNS)</t>
  </si>
  <si>
    <t>2025
 (PREV OTT)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</si>
</sst>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* #,##0.00_);_(* \(#,##0.00\);_(* &quot;-&quot;??_);_(@_)"/>
    <numFmt numFmtId="167" formatCode="_-* #,##0_-;\-* #,##0_-;_-* &quot;-&quot;??_-;_-@_-"/>
    <numFmt numFmtId="168" formatCode="_-* #,##0_-;\-* #,##0_-;_-* \-??_-;_-@_-"/>
    <numFmt numFmtId="171" formatCode="_-* #,##0.00_-;\-* #,##0.00_-;_-* \-??_-;_-@_-"/>
    <numFmt numFmtId="172" formatCode="0_ ;[Red]\-0\ "/>
    <numFmt numFmtId="173" formatCode="#,##0.00\ &quot;€&quot;"/>
    <numFmt numFmtId="174" formatCode="_(* #,##0_);_(* \(#,##0\);_(* &quot;-&quot;??_);_(@_)"/>
  </numFmts>
  <fonts count="59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color indexed="8"/>
      <name val="Garamond"/>
      <family val="1"/>
    </font>
    <font>
      <sz val="10"/>
      <name val="Garamond"/>
      <family val="1"/>
    </font>
    <font>
      <sz val="9"/>
      <color indexed="8"/>
      <name val="Garamond"/>
      <family val="1"/>
    </font>
    <font>
      <i/>
      <sz val="9"/>
      <color indexed="8"/>
      <name val="Garamond"/>
      <family val="1"/>
    </font>
    <font>
      <sz val="10"/>
      <color indexed="8"/>
      <name val="Garamond"/>
      <family val="1"/>
    </font>
    <font>
      <sz val="11"/>
      <color indexed="63"/>
      <name val="Calibri"/>
      <family val="2"/>
    </font>
    <font>
      <b/>
      <sz val="12"/>
      <name val="Garamond"/>
      <family val="1"/>
    </font>
    <font>
      <b/>
      <sz val="9"/>
      <name val="Garamond"/>
      <family val="1"/>
    </font>
    <font>
      <sz val="12"/>
      <name val="Garamond"/>
      <family val="1"/>
    </font>
    <font>
      <sz val="10"/>
      <name val="Calibri"/>
      <family val="2"/>
    </font>
    <font>
      <i/>
      <sz val="12"/>
      <name val="Garamond"/>
      <family val="1"/>
    </font>
    <font>
      <i/>
      <sz val="9"/>
      <name val="Garamond"/>
      <family val="1"/>
    </font>
    <font>
      <sz val="1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0"/>
      <name val="Garamond"/>
      <family val="1"/>
    </font>
    <font>
      <b/>
      <sz val="10"/>
      <name val="Garamond"/>
      <family val="1"/>
    </font>
    <font>
      <sz val="8"/>
      <color indexed="8"/>
      <name val="Garamond"/>
      <family val="1"/>
    </font>
    <font>
      <sz val="11"/>
      <color indexed="8"/>
      <name val="Calibri"/>
      <family val="2"/>
    </font>
    <font>
      <b/>
      <sz val="8"/>
      <color indexed="8"/>
      <name val="Garamond"/>
      <family val="1"/>
    </font>
    <font>
      <sz val="9"/>
      <name val="Garamond"/>
      <family val="1"/>
    </font>
    <font>
      <sz val="9"/>
      <name val="Arial"/>
      <family val="2"/>
    </font>
    <font>
      <i/>
      <sz val="11"/>
      <color rgb="FF7F7F7F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Garamond"/>
      <family val="1"/>
    </font>
    <font>
      <sz val="12"/>
      <color theme="1"/>
      <name val="Garamond"/>
      <family val="1"/>
    </font>
    <font>
      <sz val="9"/>
      <color theme="1"/>
      <name val="Garamond"/>
      <family val="1"/>
    </font>
    <font>
      <i/>
      <sz val="11"/>
      <color rgb="FF7F7F7F"/>
      <name val="Calibri"/>
      <family val="2"/>
      <charset val="1"/>
    </font>
    <font>
      <b/>
      <sz val="12"/>
      <color theme="1"/>
      <name val="Garamond"/>
      <family val="1"/>
    </font>
    <font>
      <b/>
      <sz val="10"/>
      <name val="Arial"/>
      <family val="2"/>
    </font>
    <font>
      <b/>
      <sz val="10"/>
      <color theme="1"/>
      <name val="Garamond"/>
      <family val="1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9"/>
      <name val="Calibri"/>
      <family val="2"/>
    </font>
    <font>
      <b/>
      <i/>
      <sz val="9"/>
      <color indexed="8"/>
      <name val="Garamond"/>
      <family val="1"/>
    </font>
    <font>
      <sz val="11"/>
      <color indexed="8"/>
      <name val="Aptos Narrow"/>
      <family val="2"/>
      <scheme val="minor"/>
    </font>
    <font>
      <i/>
      <sz val="8"/>
      <color indexed="8"/>
      <name val="Garamond"/>
      <family val="1"/>
    </font>
    <font>
      <b/>
      <sz val="9"/>
      <color rgb="FFFF0000"/>
      <name val="Garamond"/>
      <family val="1"/>
    </font>
    <font>
      <i/>
      <sz val="9"/>
      <color rgb="FF000000"/>
      <name val="Garamond"/>
      <family val="1"/>
    </font>
    <font>
      <i/>
      <sz val="8"/>
      <color rgb="FF000000"/>
      <name val="Garamond"/>
      <family val="1"/>
    </font>
    <font>
      <b/>
      <sz val="12"/>
      <color rgb="FFFF0000"/>
      <name val="Garamond"/>
      <family val="1"/>
    </font>
    <font>
      <b/>
      <sz val="10"/>
      <color rgb="FFFF0000"/>
      <name val="Garamond"/>
      <family val="1"/>
    </font>
    <font>
      <b/>
      <sz val="10"/>
      <color theme="0"/>
      <name val="Garamond"/>
      <family val="1"/>
    </font>
    <font>
      <sz val="11"/>
      <name val="Garamond"/>
      <family val="1"/>
    </font>
    <font>
      <sz val="12"/>
      <color theme="0"/>
      <name val="Garamond"/>
      <family val="1"/>
    </font>
    <font>
      <sz val="10"/>
      <color theme="0"/>
      <name val="Garamond"/>
      <family val="1"/>
    </font>
    <font>
      <sz val="10"/>
      <color theme="0"/>
      <name val="Arial"/>
      <family val="2"/>
    </font>
    <font>
      <b/>
      <sz val="12"/>
      <color theme="0"/>
      <name val="Garamond"/>
      <family val="1"/>
    </font>
    <font>
      <i/>
      <sz val="12"/>
      <color theme="0"/>
      <name val="Garamond"/>
      <family val="1"/>
    </font>
    <font>
      <b/>
      <i/>
      <sz val="12"/>
      <color theme="0"/>
      <name val="Garamond"/>
      <family val="1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89999084444715716"/>
        <bgColor indexed="64"/>
      </patternFill>
    </fill>
  </fills>
  <borders count="29">
    <border>
      <left/>
      <right/>
      <top/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33" fillId="0" borderId="0" applyBorder="0" applyProtection="0"/>
    <xf numFmtId="0" fontId="10" fillId="0" borderId="0"/>
    <xf numFmtId="0" fontId="14" fillId="0" borderId="0"/>
    <xf numFmtId="0" fontId="17" fillId="0" borderId="0"/>
    <xf numFmtId="166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1" fontId="4" fillId="0" borderId="0" applyBorder="0" applyProtection="0"/>
    <xf numFmtId="43" fontId="23" fillId="0" borderId="0" applyFont="0" applyFill="0" applyBorder="0" applyAlignment="0" applyProtection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</cellStyleXfs>
  <cellXfs count="277">
    <xf numFmtId="0" fontId="0" fillId="0" borderId="0" xfId="0"/>
    <xf numFmtId="0" fontId="5" fillId="2" borderId="0" xfId="0" applyFont="1" applyFill="1" applyBorder="1" applyAlignment="1" applyProtection="1">
      <alignment horizontal="left" vertical="center" wrapText="1"/>
    </xf>
    <xf numFmtId="166" fontId="5" fillId="2" borderId="0" xfId="5" applyFont="1" applyFill="1" applyBorder="1" applyAlignment="1" applyProtection="1">
      <alignment horizontal="center" vertical="center" wrapText="1"/>
    </xf>
    <xf numFmtId="0" fontId="6" fillId="0" borderId="0" xfId="0" applyFont="1"/>
    <xf numFmtId="0" fontId="7" fillId="0" borderId="0" xfId="0" applyFont="1" applyBorder="1" applyAlignment="1" applyProtection="1">
      <alignment horizontal="left" vertical="top" wrapText="1"/>
    </xf>
    <xf numFmtId="166" fontId="7" fillId="0" borderId="0" xfId="5" applyFont="1" applyBorder="1" applyAlignment="1" applyProtection="1">
      <alignment horizontal="right" vertical="top" wrapText="1"/>
    </xf>
    <xf numFmtId="0" fontId="7" fillId="3" borderId="0" xfId="0" applyFont="1" applyFill="1" applyBorder="1" applyAlignment="1" applyProtection="1">
      <alignment horizontal="left" vertical="top" wrapText="1"/>
    </xf>
    <xf numFmtId="166" fontId="7" fillId="3" borderId="0" xfId="5" applyFont="1" applyFill="1" applyBorder="1" applyAlignment="1" applyProtection="1">
      <alignment horizontal="right" vertical="top" wrapText="1"/>
    </xf>
    <xf numFmtId="166" fontId="6" fillId="0" borderId="0" xfId="5" applyFont="1"/>
    <xf numFmtId="166" fontId="29" fillId="5" borderId="0" xfId="5" applyFont="1" applyFill="1" applyAlignment="1">
      <alignment horizontal="center" vertical="center"/>
    </xf>
    <xf numFmtId="166" fontId="7" fillId="7" borderId="1" xfId="5" applyFont="1" applyFill="1" applyBorder="1" applyAlignment="1" applyProtection="1">
      <alignment horizontal="center" vertical="center" wrapText="1"/>
    </xf>
    <xf numFmtId="0" fontId="15" fillId="0" borderId="2" xfId="3" applyFont="1" applyBorder="1" applyAlignment="1">
      <alignment horizontal="left" vertical="center" wrapText="1"/>
    </xf>
    <xf numFmtId="0" fontId="16" fillId="0" borderId="2" xfId="3" applyFont="1" applyBorder="1" applyAlignment="1">
      <alignment horizontal="left" vertical="center" wrapText="1"/>
    </xf>
    <xf numFmtId="0" fontId="31" fillId="0" borderId="0" xfId="0" applyFont="1"/>
    <xf numFmtId="0" fontId="31" fillId="0" borderId="3" xfId="0" applyFont="1" applyBorder="1"/>
    <xf numFmtId="0" fontId="31" fillId="0" borderId="6" xfId="0" applyFont="1" applyBorder="1"/>
    <xf numFmtId="9" fontId="31" fillId="0" borderId="0" xfId="0" applyNumberFormat="1" applyFont="1"/>
    <xf numFmtId="0" fontId="31" fillId="0" borderId="8" xfId="0" applyFont="1" applyBorder="1"/>
    <xf numFmtId="0" fontId="11" fillId="0" borderId="11" xfId="0" applyFont="1" applyBorder="1" applyAlignment="1">
      <alignment horizontal="center" vertical="center"/>
    </xf>
    <xf numFmtId="172" fontId="11" fillId="12" borderId="6" xfId="0" applyNumberFormat="1" applyFont="1" applyFill="1" applyBorder="1" applyAlignment="1">
      <alignment wrapText="1"/>
    </xf>
    <xf numFmtId="172" fontId="13" fillId="9" borderId="6" xfId="0" applyNumberFormat="1" applyFont="1" applyFill="1" applyBorder="1" applyAlignment="1">
      <alignment horizontal="left" wrapText="1"/>
    </xf>
    <xf numFmtId="167" fontId="11" fillId="3" borderId="15" xfId="7" applyNumberFormat="1" applyFont="1" applyFill="1" applyBorder="1"/>
    <xf numFmtId="167" fontId="31" fillId="0" borderId="0" xfId="0" applyNumberFormat="1" applyFont="1"/>
    <xf numFmtId="172" fontId="13" fillId="4" borderId="6" xfId="0" applyNumberFormat="1" applyFont="1" applyFill="1" applyBorder="1" applyAlignment="1">
      <alignment horizontal="left" wrapText="1"/>
    </xf>
    <xf numFmtId="172" fontId="15" fillId="9" borderId="6" xfId="0" applyNumberFormat="1" applyFont="1" applyFill="1" applyBorder="1" applyAlignment="1">
      <alignment wrapText="1"/>
    </xf>
    <xf numFmtId="172" fontId="15" fillId="9" borderId="6" xfId="0" applyNumberFormat="1" applyFont="1" applyFill="1" applyBorder="1" applyAlignment="1">
      <alignment horizontal="left" wrapText="1"/>
    </xf>
    <xf numFmtId="172" fontId="13" fillId="4" borderId="6" xfId="0" applyNumberFormat="1" applyFont="1" applyFill="1" applyBorder="1" applyAlignment="1">
      <alignment wrapText="1"/>
    </xf>
    <xf numFmtId="0" fontId="31" fillId="10" borderId="0" xfId="0" applyFont="1" applyFill="1"/>
    <xf numFmtId="172" fontId="11" fillId="9" borderId="17" xfId="0" applyNumberFormat="1" applyFont="1" applyFill="1" applyBorder="1" applyAlignment="1">
      <alignment horizontal="left" wrapText="1"/>
    </xf>
    <xf numFmtId="172" fontId="13" fillId="9" borderId="6" xfId="0" applyNumberFormat="1" applyFont="1" applyFill="1" applyBorder="1" applyAlignment="1">
      <alignment wrapText="1"/>
    </xf>
    <xf numFmtId="172" fontId="11" fillId="12" borderId="3" xfId="0" applyNumberFormat="1" applyFont="1" applyFill="1" applyBorder="1" applyAlignment="1">
      <alignment wrapText="1"/>
    </xf>
    <xf numFmtId="172" fontId="11" fillId="9" borderId="17" xfId="0" applyNumberFormat="1" applyFont="1" applyFill="1" applyBorder="1" applyAlignment="1">
      <alignment wrapText="1"/>
    </xf>
    <xf numFmtId="172" fontId="11" fillId="13" borderId="8" xfId="0" applyNumberFormat="1" applyFont="1" applyFill="1" applyBorder="1" applyAlignment="1">
      <alignment horizontal="left" wrapText="1"/>
    </xf>
    <xf numFmtId="0" fontId="21" fillId="12" borderId="11" xfId="0" applyFont="1" applyFill="1" applyBorder="1" applyAlignment="1">
      <alignment horizontal="center" vertical="center"/>
    </xf>
    <xf numFmtId="0" fontId="21" fillId="12" borderId="11" xfId="0" applyFont="1" applyFill="1" applyBorder="1" applyAlignment="1">
      <alignment horizontal="left" vertical="center" wrapText="1"/>
    </xf>
    <xf numFmtId="0" fontId="21" fillId="12" borderId="11" xfId="0" applyFont="1" applyFill="1" applyBorder="1" applyAlignment="1">
      <alignment horizontal="left" vertical="center"/>
    </xf>
    <xf numFmtId="172" fontId="20" fillId="9" borderId="6" xfId="0" applyNumberFormat="1" applyFont="1" applyFill="1" applyBorder="1"/>
    <xf numFmtId="172" fontId="6" fillId="0" borderId="6" xfId="0" applyNumberFormat="1" applyFont="1" applyBorder="1"/>
    <xf numFmtId="172" fontId="6" fillId="0" borderId="6" xfId="0" applyNumberFormat="1" applyFont="1" applyBorder="1" applyAlignment="1">
      <alignment wrapText="1"/>
    </xf>
    <xf numFmtId="167" fontId="21" fillId="3" borderId="15" xfId="7" applyNumberFormat="1" applyFont="1" applyFill="1" applyBorder="1"/>
    <xf numFmtId="172" fontId="20" fillId="9" borderId="21" xfId="0" applyNumberFormat="1" applyFont="1" applyFill="1" applyBorder="1" applyAlignment="1">
      <alignment horizontal="left"/>
    </xf>
    <xf numFmtId="172" fontId="20" fillId="9" borderId="6" xfId="0" applyNumberFormat="1" applyFont="1" applyFill="1" applyBorder="1" applyAlignment="1">
      <alignment horizontal="left" wrapText="1"/>
    </xf>
    <xf numFmtId="172" fontId="6" fillId="4" borderId="6" xfId="0" applyNumberFormat="1" applyFont="1" applyFill="1" applyBorder="1"/>
    <xf numFmtId="172" fontId="21" fillId="9" borderId="2" xfId="0" applyNumberFormat="1" applyFont="1" applyFill="1" applyBorder="1" applyAlignment="1">
      <alignment horizontal="left"/>
    </xf>
    <xf numFmtId="172" fontId="20" fillId="9" borderId="21" xfId="0" applyNumberFormat="1" applyFont="1" applyFill="1" applyBorder="1"/>
    <xf numFmtId="164" fontId="6" fillId="4" borderId="18" xfId="6" applyFont="1" applyFill="1" applyBorder="1"/>
    <xf numFmtId="172" fontId="6" fillId="0" borderId="23" xfId="0" applyNumberFormat="1" applyFont="1" applyBorder="1" applyAlignment="1">
      <alignment horizontal="left"/>
    </xf>
    <xf numFmtId="172" fontId="20" fillId="9" borderId="21" xfId="0" applyNumberFormat="1" applyFont="1" applyFill="1" applyBorder="1" applyAlignment="1">
      <alignment wrapText="1"/>
    </xf>
    <xf numFmtId="172" fontId="6" fillId="0" borderId="23" xfId="0" applyNumberFormat="1" applyFont="1" applyBorder="1"/>
    <xf numFmtId="172" fontId="21" fillId="3" borderId="20" xfId="0" applyNumberFormat="1" applyFont="1" applyFill="1" applyBorder="1" applyAlignment="1">
      <alignment horizontal="left"/>
    </xf>
    <xf numFmtId="172" fontId="21" fillId="2" borderId="24" xfId="0" applyNumberFormat="1" applyFont="1" applyFill="1" applyBorder="1" applyAlignment="1">
      <alignment horizontal="left"/>
    </xf>
    <xf numFmtId="0" fontId="11" fillId="18" borderId="2" xfId="2" applyFont="1" applyFill="1" applyBorder="1" applyAlignment="1">
      <alignment horizontal="center" vertical="center" wrapText="1"/>
    </xf>
    <xf numFmtId="0" fontId="26" fillId="0" borderId="0" xfId="0" applyFont="1"/>
    <xf numFmtId="0" fontId="6" fillId="16" borderId="0" xfId="0" applyFont="1" applyFill="1"/>
    <xf numFmtId="0" fontId="7" fillId="16" borderId="0" xfId="0" applyFont="1" applyFill="1" applyBorder="1" applyAlignment="1" applyProtection="1">
      <alignment horizontal="left" vertical="top" wrapText="1"/>
    </xf>
    <xf numFmtId="166" fontId="9" fillId="16" borderId="0" xfId="5" applyFont="1" applyFill="1" applyBorder="1" applyAlignment="1" applyProtection="1">
      <alignment horizontal="left" vertical="top" wrapText="1"/>
    </xf>
    <xf numFmtId="166" fontId="7" fillId="16" borderId="0" xfId="5" applyFont="1" applyFill="1" applyBorder="1" applyAlignment="1" applyProtection="1">
      <alignment horizontal="right" vertical="top" wrapText="1"/>
    </xf>
    <xf numFmtId="166" fontId="7" fillId="6" borderId="0" xfId="5" applyFont="1" applyFill="1" applyBorder="1" applyAlignment="1" applyProtection="1">
      <alignment horizontal="right" vertical="top" wrapText="1"/>
    </xf>
    <xf numFmtId="0" fontId="16" fillId="0" borderId="25" xfId="3" applyFont="1" applyFill="1" applyBorder="1" applyAlignment="1">
      <alignment horizontal="center" vertical="center" wrapText="1"/>
    </xf>
    <xf numFmtId="166" fontId="35" fillId="0" borderId="0" xfId="5" applyFont="1"/>
    <xf numFmtId="0" fontId="25" fillId="0" borderId="2" xfId="3" applyFont="1" applyBorder="1" applyAlignment="1">
      <alignment horizontal="center" vertical="center" wrapText="1"/>
    </xf>
    <xf numFmtId="167" fontId="25" fillId="0" borderId="25" xfId="7" applyNumberFormat="1" applyFont="1" applyFill="1" applyBorder="1" applyAlignment="1">
      <alignment horizontal="center" vertical="center"/>
    </xf>
    <xf numFmtId="167" fontId="25" fillId="9" borderId="25" xfId="7" applyNumberFormat="1" applyFont="1" applyFill="1" applyBorder="1" applyAlignment="1">
      <alignment horizontal="center" vertical="center"/>
    </xf>
    <xf numFmtId="0" fontId="16" fillId="0" borderId="25" xfId="3" applyFont="1" applyFill="1" applyBorder="1" applyAlignment="1">
      <alignment horizontal="left" vertical="center" wrapText="1"/>
    </xf>
    <xf numFmtId="43" fontId="6" fillId="0" borderId="0" xfId="0" applyNumberFormat="1" applyFont="1"/>
    <xf numFmtId="0" fontId="37" fillId="20" borderId="25" xfId="0" applyFont="1" applyFill="1" applyBorder="1" applyAlignment="1">
      <alignment horizontal="center" vertical="center" wrapText="1"/>
    </xf>
    <xf numFmtId="167" fontId="38" fillId="20" borderId="25" xfId="10" applyNumberFormat="1" applyFont="1" applyFill="1" applyBorder="1" applyAlignment="1">
      <alignment horizontal="center" vertical="center" wrapText="1"/>
    </xf>
    <xf numFmtId="0" fontId="0" fillId="15" borderId="25" xfId="0" applyFont="1" applyFill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173" fontId="30" fillId="0" borderId="25" xfId="0" applyNumberFormat="1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/>
    </xf>
    <xf numFmtId="173" fontId="0" fillId="0" borderId="25" xfId="0" applyNumberFormat="1" applyFont="1" applyBorder="1" applyAlignment="1">
      <alignment horizontal="center"/>
    </xf>
    <xf numFmtId="0" fontId="0" fillId="21" borderId="25" xfId="0" applyFont="1" applyFill="1" applyBorder="1" applyAlignment="1">
      <alignment horizontal="center"/>
    </xf>
    <xf numFmtId="0" fontId="0" fillId="0" borderId="25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12" fillId="8" borderId="25" xfId="2" applyFont="1" applyFill="1" applyBorder="1" applyAlignment="1">
      <alignment horizontal="center" vertical="center" wrapText="1"/>
    </xf>
    <xf numFmtId="167" fontId="12" fillId="8" borderId="25" xfId="10" applyNumberFormat="1" applyFont="1" applyFill="1" applyBorder="1" applyAlignment="1">
      <alignment horizontal="center" vertical="center" wrapText="1"/>
    </xf>
    <xf numFmtId="0" fontId="12" fillId="8" borderId="25" xfId="2" applyFont="1" applyFill="1" applyBorder="1" applyAlignment="1">
      <alignment horizontal="left" vertical="center" wrapText="1"/>
    </xf>
    <xf numFmtId="0" fontId="32" fillId="8" borderId="25" xfId="0" applyFont="1" applyFill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44" fontId="25" fillId="17" borderId="25" xfId="17" applyFont="1" applyFill="1" applyBorder="1" applyAlignment="1">
      <alignment horizontal="center" vertical="center" wrapText="1"/>
    </xf>
    <xf numFmtId="0" fontId="16" fillId="17" borderId="25" xfId="3" applyFont="1" applyFill="1" applyBorder="1" applyAlignment="1">
      <alignment horizontal="left" vertical="center" wrapText="1"/>
    </xf>
    <xf numFmtId="167" fontId="25" fillId="0" borderId="25" xfId="7" applyNumberFormat="1" applyFont="1" applyFill="1" applyBorder="1" applyAlignment="1">
      <alignment horizontal="center" vertical="center" wrapText="1"/>
    </xf>
    <xf numFmtId="168" fontId="25" fillId="9" borderId="25" xfId="16" applyNumberFormat="1" applyFont="1" applyFill="1" applyBorder="1" applyAlignment="1" applyProtection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42" fillId="0" borderId="25" xfId="0" applyFont="1" applyBorder="1" applyAlignment="1">
      <alignment horizontal="left" vertical="center" wrapText="1"/>
    </xf>
    <xf numFmtId="0" fontId="42" fillId="0" borderId="25" xfId="0" applyFont="1" applyFill="1" applyBorder="1" applyAlignment="1">
      <alignment horizontal="left" vertical="center" wrapText="1"/>
    </xf>
    <xf numFmtId="0" fontId="0" fillId="0" borderId="25" xfId="0" applyFont="1" applyBorder="1" applyAlignment="1">
      <alignment horizontal="center" wrapText="1"/>
    </xf>
    <xf numFmtId="0" fontId="41" fillId="0" borderId="25" xfId="0" applyFont="1" applyFill="1" applyBorder="1" applyAlignment="1">
      <alignment horizontal="center" wrapText="1"/>
    </xf>
    <xf numFmtId="0" fontId="41" fillId="9" borderId="25" xfId="0" applyFont="1" applyFill="1" applyBorder="1" applyAlignment="1">
      <alignment horizontal="center" vertical="center" wrapText="1"/>
    </xf>
    <xf numFmtId="0" fontId="0" fillId="6" borderId="25" xfId="0" applyFont="1" applyFill="1" applyBorder="1" applyAlignment="1">
      <alignment horizontal="center" wrapText="1"/>
    </xf>
    <xf numFmtId="0" fontId="41" fillId="0" borderId="25" xfId="0" applyFont="1" applyBorder="1" applyAlignment="1">
      <alignment horizontal="center" wrapText="1"/>
    </xf>
    <xf numFmtId="0" fontId="41" fillId="6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37" fillId="20" borderId="25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3" fontId="30" fillId="0" borderId="25" xfId="5" applyNumberFormat="1" applyFont="1" applyBorder="1" applyAlignment="1">
      <alignment horizontal="center" vertical="center"/>
    </xf>
    <xf numFmtId="0" fontId="25" fillId="8" borderId="25" xfId="2" applyFont="1" applyFill="1" applyBorder="1" applyAlignment="1">
      <alignment horizontal="center" vertical="center" wrapText="1"/>
    </xf>
    <xf numFmtId="0" fontId="25" fillId="22" borderId="25" xfId="2" applyFont="1" applyFill="1" applyBorder="1" applyAlignment="1">
      <alignment horizontal="center" vertical="center" wrapText="1"/>
    </xf>
    <xf numFmtId="166" fontId="25" fillId="8" borderId="25" xfId="5" applyFont="1" applyFill="1" applyBorder="1" applyAlignment="1">
      <alignment horizontal="center" vertical="center" wrapText="1"/>
    </xf>
    <xf numFmtId="167" fontId="25" fillId="8" borderId="25" xfId="10" applyNumberFormat="1" applyFont="1" applyFill="1" applyBorder="1" applyAlignment="1">
      <alignment horizontal="center" vertical="center" wrapText="1"/>
    </xf>
    <xf numFmtId="0" fontId="26" fillId="0" borderId="25" xfId="0" applyFont="1" applyBorder="1"/>
    <xf numFmtId="0" fontId="0" fillId="15" borderId="26" xfId="0" applyFont="1" applyFill="1" applyBorder="1" applyAlignment="1">
      <alignment horizontal="center" vertical="center"/>
    </xf>
    <xf numFmtId="0" fontId="26" fillId="0" borderId="26" xfId="0" applyFont="1" applyBorder="1"/>
    <xf numFmtId="0" fontId="0" fillId="0" borderId="26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 wrapText="1"/>
    </xf>
    <xf numFmtId="43" fontId="30" fillId="0" borderId="26" xfId="5" applyNumberFormat="1" applyFont="1" applyBorder="1" applyAlignment="1">
      <alignment horizontal="center" vertical="center"/>
    </xf>
    <xf numFmtId="0" fontId="26" fillId="0" borderId="0" xfId="0" applyFont="1" applyBorder="1"/>
    <xf numFmtId="0" fontId="7" fillId="10" borderId="0" xfId="0" applyFont="1" applyFill="1" applyBorder="1" applyAlignment="1" applyProtection="1">
      <alignment horizontal="left" vertical="top" wrapText="1"/>
    </xf>
    <xf numFmtId="166" fontId="6" fillId="10" borderId="0" xfId="5" applyFont="1" applyFill="1"/>
    <xf numFmtId="166" fontId="6" fillId="6" borderId="0" xfId="5" applyFont="1" applyFill="1"/>
    <xf numFmtId="166" fontId="6" fillId="0" borderId="0" xfId="5" applyFont="1" applyFill="1"/>
    <xf numFmtId="166" fontId="6" fillId="16" borderId="0" xfId="5" applyFont="1" applyFill="1"/>
    <xf numFmtId="0" fontId="6" fillId="0" borderId="0" xfId="0" applyFont="1" applyFill="1"/>
    <xf numFmtId="166" fontId="22" fillId="7" borderId="1" xfId="5" applyFont="1" applyFill="1" applyBorder="1" applyAlignment="1" applyProtection="1">
      <alignment horizontal="center" vertical="center" wrapText="1"/>
    </xf>
    <xf numFmtId="166" fontId="6" fillId="3" borderId="0" xfId="5" applyFont="1" applyFill="1"/>
    <xf numFmtId="0" fontId="6" fillId="3" borderId="0" xfId="0" applyFont="1" applyFill="1"/>
    <xf numFmtId="0" fontId="7" fillId="0" borderId="0" xfId="0" applyFont="1" applyFill="1" applyBorder="1" applyAlignment="1" applyProtection="1">
      <alignment horizontal="left" vertical="top" wrapText="1"/>
    </xf>
    <xf numFmtId="166" fontId="7" fillId="0" borderId="0" xfId="5" applyFont="1" applyFill="1" applyBorder="1" applyAlignment="1" applyProtection="1">
      <alignment horizontal="right" vertical="top" wrapText="1"/>
    </xf>
    <xf numFmtId="166" fontId="5" fillId="6" borderId="0" xfId="5" applyFont="1" applyFill="1" applyBorder="1" applyAlignment="1" applyProtection="1">
      <alignment horizontal="center" vertical="center" wrapText="1"/>
    </xf>
    <xf numFmtId="166" fontId="29" fillId="0" borderId="0" xfId="5" applyFont="1" applyFill="1" applyAlignment="1">
      <alignment horizontal="center" vertical="center"/>
    </xf>
    <xf numFmtId="166" fontId="22" fillId="0" borderId="1" xfId="5" applyFont="1" applyFill="1" applyBorder="1" applyAlignment="1" applyProtection="1">
      <alignment horizontal="center" vertical="center" wrapText="1"/>
    </xf>
    <xf numFmtId="0" fontId="24" fillId="16" borderId="1" xfId="5" applyNumberFormat="1" applyFont="1" applyFill="1" applyBorder="1" applyAlignment="1" applyProtection="1">
      <alignment horizontal="center" vertical="center" wrapText="1"/>
    </xf>
    <xf numFmtId="0" fontId="6" fillId="7" borderId="0" xfId="0" applyFont="1" applyFill="1"/>
    <xf numFmtId="166" fontId="29" fillId="0" borderId="27" xfId="5" applyFont="1" applyBorder="1" applyAlignment="1">
      <alignment horizontal="center"/>
    </xf>
    <xf numFmtId="166" fontId="29" fillId="6" borderId="27" xfId="5" applyFont="1" applyFill="1" applyBorder="1" applyAlignment="1">
      <alignment horizontal="center" vertical="center"/>
    </xf>
    <xf numFmtId="166" fontId="29" fillId="5" borderId="27" xfId="5" applyFont="1" applyFill="1" applyBorder="1" applyAlignment="1">
      <alignment horizontal="center" vertical="center"/>
    </xf>
    <xf numFmtId="174" fontId="21" fillId="0" borderId="0" xfId="5" applyNumberFormat="1" applyFont="1"/>
    <xf numFmtId="0" fontId="8" fillId="16" borderId="0" xfId="18" applyFont="1" applyFill="1" applyBorder="1" applyAlignment="1">
      <alignment horizontal="left" vertical="top" wrapText="1"/>
    </xf>
    <xf numFmtId="0" fontId="45" fillId="16" borderId="0" xfId="18" applyFont="1" applyFill="1" applyBorder="1" applyAlignment="1">
      <alignment horizontal="left" vertical="top" wrapText="1"/>
    </xf>
    <xf numFmtId="166" fontId="50" fillId="0" borderId="0" xfId="5" applyFont="1" applyFill="1"/>
    <xf numFmtId="166" fontId="25" fillId="0" borderId="0" xfId="5" applyFont="1" applyBorder="1" applyAlignment="1" applyProtection="1">
      <alignment horizontal="right" vertical="top" wrapText="1"/>
    </xf>
    <xf numFmtId="166" fontId="6" fillId="21" borderId="0" xfId="5" applyFont="1" applyFill="1"/>
    <xf numFmtId="166" fontId="6" fillId="24" borderId="0" xfId="5" applyFont="1" applyFill="1"/>
    <xf numFmtId="0" fontId="6" fillId="0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16" borderId="0" xfId="0" applyFont="1" applyFill="1" applyAlignment="1">
      <alignment horizontal="center"/>
    </xf>
    <xf numFmtId="0" fontId="7" fillId="0" borderId="0" xfId="0" applyFont="1" applyBorder="1" applyAlignment="1" applyProtection="1">
      <alignment horizontal="center" vertical="top" wrapText="1"/>
    </xf>
    <xf numFmtId="174" fontId="0" fillId="0" borderId="0" xfId="5" applyNumberFormat="1" applyFont="1"/>
    <xf numFmtId="174" fontId="6" fillId="0" borderId="0" xfId="5" applyNumberFormat="1" applyFont="1"/>
    <xf numFmtId="0" fontId="6" fillId="14" borderId="0" xfId="0" applyFont="1" applyFill="1"/>
    <xf numFmtId="166" fontId="6" fillId="14" borderId="0" xfId="5" applyFont="1" applyFill="1"/>
    <xf numFmtId="0" fontId="6" fillId="14" borderId="0" xfId="0" applyFont="1" applyFill="1" applyAlignment="1">
      <alignment horizontal="center"/>
    </xf>
    <xf numFmtId="166" fontId="6" fillId="0" borderId="0" xfId="0" applyNumberFormat="1" applyFont="1" applyFill="1"/>
    <xf numFmtId="166" fontId="6" fillId="19" borderId="0" xfId="5" applyFont="1" applyFill="1"/>
    <xf numFmtId="43" fontId="6" fillId="0" borderId="0" xfId="0" applyNumberFormat="1" applyFont="1" applyFill="1"/>
    <xf numFmtId="0" fontId="8" fillId="0" borderId="0" xfId="0" applyFont="1" applyFill="1" applyBorder="1" applyAlignment="1" applyProtection="1">
      <alignment horizontal="left" vertical="top" wrapText="1"/>
    </xf>
    <xf numFmtId="0" fontId="47" fillId="0" borderId="0" xfId="18" applyFont="1" applyFill="1" applyAlignment="1">
      <alignment horizontal="center" vertical="top" wrapText="1"/>
    </xf>
    <xf numFmtId="0" fontId="8" fillId="0" borderId="0" xfId="18" applyFont="1" applyFill="1" applyAlignment="1">
      <alignment horizontal="center" vertical="top"/>
    </xf>
    <xf numFmtId="174" fontId="6" fillId="0" borderId="0" xfId="5" applyNumberFormat="1" applyFont="1" applyFill="1"/>
    <xf numFmtId="174" fontId="29" fillId="0" borderId="0" xfId="5" applyNumberFormat="1" applyFont="1" applyAlignment="1">
      <alignment horizontal="center" vertical="center"/>
    </xf>
    <xf numFmtId="174" fontId="5" fillId="8" borderId="27" xfId="5" applyNumberFormat="1" applyFont="1" applyFill="1" applyBorder="1" applyAlignment="1">
      <alignment horizontal="center" vertical="center" wrapText="1"/>
    </xf>
    <xf numFmtId="174" fontId="7" fillId="0" borderId="0" xfId="5" applyNumberFormat="1" applyFont="1" applyBorder="1" applyAlignment="1" applyProtection="1">
      <alignment horizontal="right" vertical="top" wrapText="1"/>
    </xf>
    <xf numFmtId="174" fontId="7" fillId="3" borderId="0" xfId="5" applyNumberFormat="1" applyFont="1" applyFill="1" applyBorder="1" applyAlignment="1" applyProtection="1">
      <alignment horizontal="right" vertical="top" wrapText="1"/>
    </xf>
    <xf numFmtId="174" fontId="6" fillId="3" borderId="0" xfId="5" applyNumberFormat="1" applyFont="1" applyFill="1"/>
    <xf numFmtId="174" fontId="7" fillId="16" borderId="0" xfId="5" applyNumberFormat="1" applyFont="1" applyFill="1" applyBorder="1" applyAlignment="1" applyProtection="1">
      <alignment horizontal="right" vertical="top" wrapText="1"/>
    </xf>
    <xf numFmtId="174" fontId="8" fillId="3" borderId="0" xfId="5" applyNumberFormat="1" applyFont="1" applyFill="1" applyBorder="1" applyAlignment="1" applyProtection="1">
      <alignment horizontal="right" vertical="top" wrapText="1"/>
    </xf>
    <xf numFmtId="174" fontId="43" fillId="3" borderId="0" xfId="5" applyNumberFormat="1" applyFont="1" applyFill="1" applyBorder="1" applyAlignment="1" applyProtection="1">
      <alignment horizontal="right" vertical="top" wrapText="1"/>
    </xf>
    <xf numFmtId="0" fontId="8" fillId="3" borderId="0" xfId="18" applyFont="1" applyFill="1" applyAlignment="1">
      <alignment horizontal="left" vertical="top" wrapText="1"/>
    </xf>
    <xf numFmtId="0" fontId="45" fillId="3" borderId="0" xfId="18" applyFont="1" applyFill="1" applyAlignment="1">
      <alignment horizontal="left" vertical="top" wrapText="1"/>
    </xf>
    <xf numFmtId="0" fontId="8" fillId="3" borderId="0" xfId="0" applyFont="1" applyFill="1" applyBorder="1" applyAlignment="1" applyProtection="1">
      <alignment horizontal="left" vertical="top" wrapText="1"/>
    </xf>
    <xf numFmtId="166" fontId="9" fillId="3" borderId="0" xfId="5" applyFont="1" applyFill="1" applyBorder="1" applyAlignment="1" applyProtection="1">
      <alignment horizontal="left" vertical="top" wrapText="1"/>
    </xf>
    <xf numFmtId="166" fontId="8" fillId="3" borderId="0" xfId="5" applyFont="1" applyFill="1" applyBorder="1" applyAlignment="1" applyProtection="1">
      <alignment horizontal="right" vertical="top" wrapText="1"/>
    </xf>
    <xf numFmtId="0" fontId="47" fillId="3" borderId="0" xfId="18" applyFont="1" applyFill="1" applyAlignment="1">
      <alignment horizontal="left" vertical="top" wrapText="1"/>
    </xf>
    <xf numFmtId="0" fontId="8" fillId="3" borderId="0" xfId="18" applyFont="1" applyFill="1" applyAlignment="1">
      <alignment horizontal="left" vertical="top"/>
    </xf>
    <xf numFmtId="166" fontId="43" fillId="3" borderId="0" xfId="5" applyFont="1" applyFill="1" applyBorder="1" applyAlignment="1" applyProtection="1">
      <alignment horizontal="right" vertical="top" wrapText="1"/>
    </xf>
    <xf numFmtId="174" fontId="6" fillId="16" borderId="0" xfId="5" applyNumberFormat="1" applyFont="1" applyFill="1"/>
    <xf numFmtId="166" fontId="50" fillId="16" borderId="0" xfId="5" applyFont="1" applyFill="1"/>
    <xf numFmtId="0" fontId="36" fillId="16" borderId="0" xfId="0" applyFont="1" applyFill="1"/>
    <xf numFmtId="0" fontId="7" fillId="16" borderId="0" xfId="0" applyFont="1" applyFill="1" applyBorder="1" applyAlignment="1" applyProtection="1">
      <alignment horizontal="left" vertical="top"/>
    </xf>
    <xf numFmtId="0" fontId="47" fillId="16" borderId="0" xfId="18" applyFont="1" applyFill="1" applyBorder="1" applyAlignment="1">
      <alignment horizontal="left" vertical="top" wrapText="1"/>
    </xf>
    <xf numFmtId="0" fontId="48" fillId="16" borderId="0" xfId="18" applyFont="1" applyFill="1" applyBorder="1" applyAlignment="1">
      <alignment horizontal="left" vertical="top" wrapText="1"/>
    </xf>
    <xf numFmtId="0" fontId="7" fillId="16" borderId="0" xfId="18" applyFont="1" applyFill="1" applyBorder="1" applyAlignment="1">
      <alignment horizontal="left" vertical="top"/>
    </xf>
    <xf numFmtId="0" fontId="6" fillId="0" borderId="0" xfId="0" applyFont="1" applyFill="1" applyAlignment="1">
      <alignment wrapText="1"/>
    </xf>
    <xf numFmtId="166" fontId="7" fillId="25" borderId="0" xfId="5" applyFont="1" applyFill="1" applyBorder="1" applyAlignment="1" applyProtection="1">
      <alignment horizontal="right" vertical="top" wrapText="1"/>
    </xf>
    <xf numFmtId="166" fontId="8" fillId="25" borderId="0" xfId="5" applyFont="1" applyFill="1" applyBorder="1" applyAlignment="1" applyProtection="1">
      <alignment horizontal="right" vertical="top" wrapText="1"/>
    </xf>
    <xf numFmtId="0" fontId="45" fillId="25" borderId="0" xfId="18" applyFont="1" applyFill="1" applyAlignment="1">
      <alignment horizontal="left" vertical="top" wrapText="1"/>
    </xf>
    <xf numFmtId="174" fontId="6" fillId="25" borderId="0" xfId="5" applyNumberFormat="1" applyFont="1" applyFill="1"/>
    <xf numFmtId="166" fontId="6" fillId="26" borderId="0" xfId="5" applyFont="1" applyFill="1"/>
    <xf numFmtId="166" fontId="50" fillId="26" borderId="0" xfId="5" applyFont="1" applyFill="1"/>
    <xf numFmtId="0" fontId="11" fillId="12" borderId="11" xfId="0" applyFont="1" applyFill="1" applyBorder="1" applyAlignment="1">
      <alignment horizontal="center" vertical="center"/>
    </xf>
    <xf numFmtId="0" fontId="11" fillId="12" borderId="11" xfId="0" applyFont="1" applyFill="1" applyBorder="1" applyAlignment="1">
      <alignment horizontal="left" vertical="center"/>
    </xf>
    <xf numFmtId="172" fontId="13" fillId="9" borderId="6" xfId="0" applyNumberFormat="1" applyFont="1" applyFill="1" applyBorder="1"/>
    <xf numFmtId="172" fontId="11" fillId="3" borderId="20" xfId="0" applyNumberFormat="1" applyFont="1" applyFill="1" applyBorder="1" applyAlignment="1">
      <alignment horizontal="left"/>
    </xf>
    <xf numFmtId="172" fontId="13" fillId="9" borderId="23" xfId="0" applyNumberFormat="1" applyFont="1" applyFill="1" applyBorder="1"/>
    <xf numFmtId="172" fontId="11" fillId="3" borderId="23" xfId="0" applyNumberFormat="1" applyFont="1" applyFill="1" applyBorder="1" applyAlignment="1">
      <alignment horizontal="left"/>
    </xf>
    <xf numFmtId="172" fontId="11" fillId="13" borderId="24" xfId="0" applyNumberFormat="1" applyFont="1" applyFill="1" applyBorder="1" applyAlignment="1">
      <alignment horizontal="left"/>
    </xf>
    <xf numFmtId="174" fontId="13" fillId="9" borderId="6" xfId="5" applyNumberFormat="1" applyFont="1" applyFill="1" applyBorder="1"/>
    <xf numFmtId="174" fontId="13" fillId="9" borderId="21" xfId="5" applyNumberFormat="1" applyFont="1" applyFill="1" applyBorder="1"/>
    <xf numFmtId="166" fontId="7" fillId="10" borderId="0" xfId="5" applyFont="1" applyFill="1" applyBorder="1" applyAlignment="1" applyProtection="1">
      <alignment horizontal="right" vertical="top" wrapText="1"/>
    </xf>
    <xf numFmtId="166" fontId="7" fillId="20" borderId="0" xfId="5" applyFont="1" applyFill="1" applyBorder="1" applyAlignment="1" applyProtection="1">
      <alignment horizontal="right" vertical="top" wrapText="1"/>
    </xf>
    <xf numFmtId="166" fontId="6" fillId="20" borderId="0" xfId="5" applyFont="1" applyFill="1"/>
    <xf numFmtId="166" fontId="7" fillId="0" borderId="0" xfId="5" applyFont="1" applyBorder="1" applyAlignment="1" applyProtection="1">
      <alignment horizontal="left" vertical="top" wrapText="1"/>
    </xf>
    <xf numFmtId="166" fontId="6" fillId="18" borderId="0" xfId="5" applyFont="1" applyFill="1"/>
    <xf numFmtId="0" fontId="7" fillId="18" borderId="0" xfId="0" applyFont="1" applyFill="1" applyBorder="1" applyAlignment="1" applyProtection="1">
      <alignment horizontal="left" vertical="top" wrapText="1"/>
    </xf>
    <xf numFmtId="166" fontId="9" fillId="18" borderId="0" xfId="5" applyFont="1" applyFill="1" applyBorder="1" applyAlignment="1" applyProtection="1">
      <alignment horizontal="left" vertical="top" wrapText="1"/>
    </xf>
    <xf numFmtId="166" fontId="7" fillId="18" borderId="0" xfId="5" applyFont="1" applyFill="1" applyBorder="1" applyAlignment="1" applyProtection="1">
      <alignment horizontal="right" vertical="top" wrapText="1"/>
    </xf>
    <xf numFmtId="174" fontId="7" fillId="18" borderId="0" xfId="5" applyNumberFormat="1" applyFont="1" applyFill="1" applyBorder="1" applyAlignment="1" applyProtection="1">
      <alignment horizontal="right" vertical="top" wrapText="1"/>
    </xf>
    <xf numFmtId="0" fontId="6" fillId="18" borderId="0" xfId="0" applyFont="1" applyFill="1"/>
    <xf numFmtId="174" fontId="6" fillId="0" borderId="0" xfId="0" applyNumberFormat="1" applyFont="1" applyFill="1"/>
    <xf numFmtId="174" fontId="31" fillId="0" borderId="0" xfId="5" applyNumberFormat="1" applyFont="1"/>
    <xf numFmtId="174" fontId="31" fillId="0" borderId="4" xfId="5" applyNumberFormat="1" applyFont="1" applyBorder="1"/>
    <xf numFmtId="174" fontId="31" fillId="0" borderId="5" xfId="5" applyNumberFormat="1" applyFont="1" applyBorder="1"/>
    <xf numFmtId="174" fontId="31" fillId="0" borderId="0" xfId="5" applyNumberFormat="1" applyFont="1" applyBorder="1"/>
    <xf numFmtId="174" fontId="31" fillId="0" borderId="7" xfId="5" applyNumberFormat="1" applyFont="1" applyBorder="1"/>
    <xf numFmtId="174" fontId="31" fillId="0" borderId="9" xfId="5" applyNumberFormat="1" applyFont="1" applyBorder="1"/>
    <xf numFmtId="174" fontId="31" fillId="0" borderId="10" xfId="5" applyNumberFormat="1" applyFont="1" applyBorder="1"/>
    <xf numFmtId="174" fontId="21" fillId="12" borderId="12" xfId="5" applyNumberFormat="1" applyFont="1" applyFill="1" applyBorder="1" applyAlignment="1">
      <alignment horizontal="center" vertical="center"/>
    </xf>
    <xf numFmtId="174" fontId="21" fillId="12" borderId="12" xfId="5" applyNumberFormat="1" applyFont="1" applyFill="1" applyBorder="1" applyAlignment="1">
      <alignment horizontal="left" vertical="center"/>
    </xf>
    <xf numFmtId="174" fontId="6" fillId="9" borderId="6" xfId="5" applyNumberFormat="1" applyFont="1" applyFill="1" applyBorder="1"/>
    <xf numFmtId="174" fontId="6" fillId="0" borderId="14" xfId="5" applyNumberFormat="1" applyFont="1" applyFill="1" applyBorder="1"/>
    <xf numFmtId="174" fontId="21" fillId="3" borderId="15" xfId="5" applyNumberFormat="1" applyFont="1" applyFill="1" applyBorder="1"/>
    <xf numFmtId="174" fontId="6" fillId="9" borderId="21" xfId="5" applyNumberFormat="1" applyFont="1" applyFill="1" applyBorder="1"/>
    <xf numFmtId="174" fontId="6" fillId="4" borderId="14" xfId="5" applyNumberFormat="1" applyFont="1" applyFill="1" applyBorder="1"/>
    <xf numFmtId="174" fontId="6" fillId="4" borderId="6" xfId="5" applyNumberFormat="1" applyFont="1" applyFill="1" applyBorder="1"/>
    <xf numFmtId="174" fontId="21" fillId="9" borderId="22" xfId="5" applyNumberFormat="1" applyFont="1" applyFill="1" applyBorder="1"/>
    <xf numFmtId="174" fontId="11" fillId="12" borderId="12" xfId="5" applyNumberFormat="1" applyFont="1" applyFill="1" applyBorder="1" applyAlignment="1">
      <alignment horizontal="left" vertical="center"/>
    </xf>
    <xf numFmtId="174" fontId="21" fillId="3" borderId="17" xfId="5" applyNumberFormat="1" applyFont="1" applyFill="1" applyBorder="1"/>
    <xf numFmtId="174" fontId="21" fillId="2" borderId="19" xfId="5" applyNumberFormat="1" applyFont="1" applyFill="1" applyBorder="1"/>
    <xf numFmtId="174" fontId="11" fillId="12" borderId="28" xfId="5" applyNumberFormat="1" applyFont="1" applyFill="1" applyBorder="1" applyAlignment="1">
      <alignment horizontal="left" vertical="center"/>
    </xf>
    <xf numFmtId="174" fontId="13" fillId="9" borderId="14" xfId="5" applyNumberFormat="1" applyFont="1" applyFill="1" applyBorder="1"/>
    <xf numFmtId="174" fontId="49" fillId="9" borderId="6" xfId="5" applyNumberFormat="1" applyFont="1" applyFill="1" applyBorder="1"/>
    <xf numFmtId="174" fontId="11" fillId="3" borderId="17" xfId="5" applyNumberFormat="1" applyFont="1" applyFill="1" applyBorder="1"/>
    <xf numFmtId="174" fontId="11" fillId="13" borderId="19" xfId="5" applyNumberFormat="1" applyFont="1" applyFill="1" applyBorder="1"/>
    <xf numFmtId="166" fontId="6" fillId="11" borderId="0" xfId="5" applyFont="1" applyFill="1"/>
    <xf numFmtId="0" fontId="6" fillId="10" borderId="0" xfId="0" applyFont="1" applyFill="1"/>
    <xf numFmtId="174" fontId="0" fillId="10" borderId="0" xfId="5" applyNumberFormat="1" applyFont="1" applyFill="1"/>
    <xf numFmtId="0" fontId="6" fillId="0" borderId="0" xfId="0" applyFont="1" applyAlignment="1">
      <alignment horizontal="right"/>
    </xf>
    <xf numFmtId="0" fontId="21" fillId="12" borderId="12" xfId="5" applyNumberFormat="1" applyFont="1" applyFill="1" applyBorder="1" applyAlignment="1">
      <alignment horizontal="center" vertical="center"/>
    </xf>
    <xf numFmtId="174" fontId="13" fillId="10" borderId="6" xfId="5" applyNumberFormat="1" applyFont="1" applyFill="1" applyBorder="1"/>
    <xf numFmtId="166" fontId="13" fillId="9" borderId="6" xfId="5" applyFont="1" applyFill="1" applyBorder="1"/>
    <xf numFmtId="174" fontId="11" fillId="0" borderId="12" xfId="5" applyNumberFormat="1" applyFont="1" applyBorder="1" applyAlignment="1">
      <alignment horizontal="center" wrapText="1"/>
    </xf>
    <xf numFmtId="174" fontId="13" fillId="12" borderId="6" xfId="5" applyNumberFormat="1" applyFont="1" applyFill="1" applyBorder="1"/>
    <xf numFmtId="174" fontId="13" fillId="12" borderId="13" xfId="5" applyNumberFormat="1" applyFont="1" applyFill="1" applyBorder="1"/>
    <xf numFmtId="174" fontId="11" fillId="3" borderId="15" xfId="5" applyNumberFormat="1" applyFont="1" applyFill="1" applyBorder="1"/>
    <xf numFmtId="174" fontId="13" fillId="12" borderId="14" xfId="5" applyNumberFormat="1" applyFont="1" applyFill="1" applyBorder="1"/>
    <xf numFmtId="174" fontId="13" fillId="4" borderId="14" xfId="5" applyNumberFormat="1" applyFont="1" applyFill="1" applyBorder="1"/>
    <xf numFmtId="174" fontId="13" fillId="4" borderId="6" xfId="5" applyNumberFormat="1" applyFont="1" applyFill="1" applyBorder="1"/>
    <xf numFmtId="174" fontId="11" fillId="3" borderId="16" xfId="5" applyNumberFormat="1" applyFont="1" applyFill="1" applyBorder="1"/>
    <xf numFmtId="174" fontId="11" fillId="9" borderId="17" xfId="5" applyNumberFormat="1" applyFont="1" applyFill="1" applyBorder="1"/>
    <xf numFmtId="174" fontId="13" fillId="12" borderId="3" xfId="5" applyNumberFormat="1" applyFont="1" applyFill="1" applyBorder="1"/>
    <xf numFmtId="0" fontId="11" fillId="0" borderId="12" xfId="5" applyNumberFormat="1" applyFont="1" applyBorder="1" applyAlignment="1">
      <alignment horizontal="center" vertical="center"/>
    </xf>
    <xf numFmtId="0" fontId="7" fillId="23" borderId="0" xfId="0" applyFont="1" applyFill="1" applyBorder="1" applyAlignment="1" applyProtection="1">
      <alignment horizontal="left" vertical="top" wrapText="1"/>
    </xf>
    <xf numFmtId="166" fontId="7" fillId="23" borderId="0" xfId="5" applyFont="1" applyFill="1" applyBorder="1" applyAlignment="1" applyProtection="1">
      <alignment horizontal="right" vertical="top" wrapText="1"/>
    </xf>
    <xf numFmtId="0" fontId="6" fillId="23" borderId="0" xfId="0" applyFont="1" applyFill="1"/>
    <xf numFmtId="166" fontId="7" fillId="23" borderId="0" xfId="5" applyFont="1" applyFill="1" applyBorder="1" applyAlignment="1" applyProtection="1">
      <alignment horizontal="left" vertical="top" wrapText="1"/>
    </xf>
    <xf numFmtId="166" fontId="5" fillId="7" borderId="1" xfId="5" applyFont="1" applyFill="1" applyBorder="1" applyAlignment="1" applyProtection="1">
      <alignment horizontal="center" vertical="center"/>
    </xf>
    <xf numFmtId="166" fontId="50" fillId="0" borderId="0" xfId="5" applyFont="1"/>
    <xf numFmtId="0" fontId="0" fillId="6" borderId="0" xfId="0" applyFill="1"/>
    <xf numFmtId="166" fontId="46" fillId="0" borderId="0" xfId="5" applyFont="1" applyBorder="1" applyAlignment="1" applyProtection="1">
      <alignment horizontal="right" vertical="top" wrapText="1"/>
    </xf>
    <xf numFmtId="166" fontId="31" fillId="0" borderId="0" xfId="5" applyFont="1"/>
    <xf numFmtId="174" fontId="0" fillId="11" borderId="0" xfId="5" applyNumberFormat="1" applyFont="1" applyFill="1"/>
    <xf numFmtId="174" fontId="13" fillId="0" borderId="6" xfId="5" applyNumberFormat="1" applyFont="1" applyFill="1" applyBorder="1"/>
    <xf numFmtId="174" fontId="13" fillId="0" borderId="14" xfId="5" applyNumberFormat="1" applyFont="1" applyFill="1" applyBorder="1"/>
    <xf numFmtId="174" fontId="52" fillId="9" borderId="6" xfId="5" applyNumberFormat="1" applyFont="1" applyFill="1" applyBorder="1"/>
    <xf numFmtId="174" fontId="52" fillId="0" borderId="6" xfId="5" applyNumberFormat="1" applyFont="1" applyFill="1" applyBorder="1"/>
    <xf numFmtId="0" fontId="31" fillId="0" borderId="0" xfId="0" applyFont="1" applyBorder="1"/>
    <xf numFmtId="167" fontId="53" fillId="0" borderId="0" xfId="7" applyNumberFormat="1" applyFont="1" applyFill="1" applyBorder="1"/>
    <xf numFmtId="0" fontId="51" fillId="0" borderId="6" xfId="7" applyNumberFormat="1" applyFont="1" applyFill="1" applyBorder="1" applyAlignment="1">
      <alignment horizontal="center" vertical="center"/>
    </xf>
    <xf numFmtId="167" fontId="51" fillId="0" borderId="6" xfId="7" applyNumberFormat="1" applyFont="1" applyFill="1" applyBorder="1" applyAlignment="1">
      <alignment horizontal="left" vertical="center"/>
    </xf>
    <xf numFmtId="167" fontId="54" fillId="0" borderId="6" xfId="7" applyNumberFormat="1" applyFont="1" applyFill="1" applyBorder="1"/>
    <xf numFmtId="167" fontId="51" fillId="0" borderId="6" xfId="7" applyNumberFormat="1" applyFont="1" applyFill="1" applyBorder="1"/>
    <xf numFmtId="167" fontId="51" fillId="0" borderId="0" xfId="7" applyNumberFormat="1" applyFont="1" applyFill="1" applyBorder="1"/>
    <xf numFmtId="0" fontId="55" fillId="0" borderId="0" xfId="0" applyFont="1" applyFill="1" applyBorder="1"/>
    <xf numFmtId="165" fontId="56" fillId="0" borderId="6" xfId="19" applyFont="1" applyFill="1" applyBorder="1" applyAlignment="1">
      <alignment horizontal="center" vertical="center" wrapText="1"/>
    </xf>
    <xf numFmtId="165" fontId="56" fillId="0" borderId="6" xfId="19" applyFont="1" applyFill="1" applyBorder="1" applyAlignment="1">
      <alignment horizontal="left" vertical="center" wrapText="1"/>
    </xf>
    <xf numFmtId="165" fontId="57" fillId="0" borderId="0" xfId="19" applyFont="1" applyFill="1" applyBorder="1"/>
    <xf numFmtId="165" fontId="58" fillId="0" borderId="0" xfId="19" applyFont="1" applyFill="1" applyBorder="1"/>
    <xf numFmtId="174" fontId="56" fillId="0" borderId="6" xfId="5" applyNumberFormat="1" applyFont="1" applyFill="1" applyBorder="1"/>
    <xf numFmtId="174" fontId="34" fillId="9" borderId="6" xfId="5" applyNumberFormat="1" applyFont="1" applyFill="1" applyBorder="1"/>
    <xf numFmtId="0" fontId="0" fillId="10" borderId="0" xfId="0" applyFill="1"/>
  </cellXfs>
  <cellStyles count="26">
    <cellStyle name="Excel Built-in Explanatory Text" xfId="1" xr:uid="{D7ECEDE2-FC33-4F7C-9E72-549BB73F7511}"/>
    <cellStyle name="Excel Built-in Normale_Foglio1" xfId="2" xr:uid="{FCEC36BA-EB69-457F-84F4-83426F05D9C1}"/>
    <cellStyle name="Excel Built-in TableStyleLight1" xfId="3" xr:uid="{A30AF8AB-D467-4425-B8A5-335472652B22}"/>
    <cellStyle name="Excel Built-in TableStyleLight1 2" xfId="4" xr:uid="{B87DD50F-B600-4ABD-BBED-017E55B43397}"/>
    <cellStyle name="Migliaia" xfId="5" builtinId="3"/>
    <cellStyle name="Migliaia [0] 2" xfId="6" xr:uid="{2B7D0F19-EA85-4C8B-9C47-C75DAF24C9FC}"/>
    <cellStyle name="Migliaia [0] 3" xfId="21" xr:uid="{D540A931-FF0C-430A-AF55-F3CDD724C380}"/>
    <cellStyle name="Migliaia 2" xfId="7" xr:uid="{FEA5A06E-E92A-4E56-AC63-D0C1499ABF45}"/>
    <cellStyle name="Migliaia 2 2" xfId="8" xr:uid="{A2019477-A7BA-4FE5-A242-7353560DD5C4}"/>
    <cellStyle name="Migliaia 2 3" xfId="19" xr:uid="{8D4B2A06-6614-423A-A3CC-A4A17E26EC31}"/>
    <cellStyle name="Migliaia 3" xfId="20" xr:uid="{D21E1B9A-8271-40F2-88B5-C69470592815}"/>
    <cellStyle name="Migliaia 4" xfId="9" xr:uid="{FB2A7FF0-E9E0-47D2-8778-15DEB80F0878}"/>
    <cellStyle name="Migliaia 5" xfId="25" xr:uid="{75B46AE0-C56F-4ACA-80C0-3258D41D3F43}"/>
    <cellStyle name="Migliaia 8" xfId="22" xr:uid="{5CFE034B-147B-42BB-A1B0-8E0CB0C22C50}"/>
    <cellStyle name="Normale" xfId="0" builtinId="0"/>
    <cellStyle name="Normale 2" xfId="10" xr:uid="{DCF99BE2-0797-43AD-94B3-389822F3C0E1}"/>
    <cellStyle name="Normale 2 2" xfId="11" xr:uid="{06D4A369-1EC8-4C7F-B8AF-288A93D345B5}"/>
    <cellStyle name="Normale 2 2 2" xfId="12" xr:uid="{B905E13D-35EA-439C-AC52-DE36BBF2E0E4}"/>
    <cellStyle name="Normale 2 2 3" xfId="24" xr:uid="{9936568C-B6BE-4172-A3D2-6CC1E1E86B77}"/>
    <cellStyle name="Normale 2 3" xfId="18" xr:uid="{8AD0FB83-4457-4856-9BE2-02AF5383FCF3}"/>
    <cellStyle name="Normale 3" xfId="13" xr:uid="{521C6189-1DA8-4DF9-8F09-377B37CE81AE}"/>
    <cellStyle name="Normale 3 3 2" xfId="14" xr:uid="{BF8AEAD2-2913-4197-9EE9-43318FDD6EC1}"/>
    <cellStyle name="Normale 4" xfId="23" xr:uid="{0A40ADD9-FDE8-44E0-B8D4-1835B4475EFA}"/>
    <cellStyle name="Normale 5" xfId="15" xr:uid="{2C7ADEF7-CD9D-49E4-941D-794083A1FFE0}"/>
    <cellStyle name="Testo descrittivo" xfId="16" builtinId="53"/>
    <cellStyle name="Valuta" xfId="17" builtinId="4"/>
  </cellStyles>
  <dxfs count="0"/>
  <tableStyles count="0" defaultTableStyle="TableStyleMedium2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541020</xdr:colOff>
      <xdr:row>1</xdr:row>
      <xdr:rowOff>175260</xdr:rowOff>
    </xdr:from>
    <xdr:to>
      <xdr:col>1</xdr:col>
      <xdr:colOff>114300</xdr:colOff>
      <xdr:row>6</xdr:row>
      <xdr:rowOff>76200</xdr:rowOff>
    </xdr:to>
    <xdr:pic>
      <xdr:nvPicPr>
        <xdr:cNvPr id="5135" name="Immagine 3">
          <a:extLst>
            <a:ext uri="{FF2B5EF4-FFF2-40B4-BE49-F238E27FC236}">
              <a16:creationId xmlns:a16="http://schemas.microsoft.com/office/drawing/2014/main" id="{3B74407D-1CD6-6CC1-8F21-9E8F3CBB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" y="381000"/>
          <a:ext cx="2750820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662940</xdr:colOff>
      <xdr:row>1</xdr:row>
      <xdr:rowOff>99060</xdr:rowOff>
    </xdr:from>
    <xdr:to>
      <xdr:col>4</xdr:col>
      <xdr:colOff>853440</xdr:colOff>
      <xdr:row>6</xdr:row>
      <xdr:rowOff>7620</xdr:rowOff>
    </xdr:to>
    <xdr:pic>
      <xdr:nvPicPr>
        <xdr:cNvPr id="5136" name="Immagine 4">
          <a:extLst>
            <a:ext uri="{FF2B5EF4-FFF2-40B4-BE49-F238E27FC236}">
              <a16:creationId xmlns:a16="http://schemas.microsoft.com/office/drawing/2014/main" id="{5428DC94-3D35-1C44-271A-6724D893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04800"/>
          <a:ext cx="137922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541020</xdr:colOff>
      <xdr:row>1</xdr:row>
      <xdr:rowOff>175260</xdr:rowOff>
    </xdr:from>
    <xdr:to>
      <xdr:col>0</xdr:col>
      <xdr:colOff>3200400</xdr:colOff>
      <xdr:row>6</xdr:row>
      <xdr:rowOff>68580</xdr:rowOff>
    </xdr:to>
    <xdr:pic>
      <xdr:nvPicPr>
        <xdr:cNvPr id="4111" name="Immagine 3">
          <a:extLst>
            <a:ext uri="{FF2B5EF4-FFF2-40B4-BE49-F238E27FC236}">
              <a16:creationId xmlns:a16="http://schemas.microsoft.com/office/drawing/2014/main" id="{6589ACC1-7BD0-C2B7-ABEB-A65E4E5B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" y="381000"/>
          <a:ext cx="265938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853439</xdr:colOff>
      <xdr:row>1</xdr:row>
      <xdr:rowOff>70485</xdr:rowOff>
    </xdr:from>
    <xdr:to>
      <xdr:col>5</xdr:col>
      <xdr:colOff>285749</xdr:colOff>
      <xdr:row>6</xdr:row>
      <xdr:rowOff>186844</xdr:rowOff>
    </xdr:to>
    <xdr:pic>
      <xdr:nvPicPr>
        <xdr:cNvPr id="4112" name="Immagine 4">
          <a:extLst>
            <a:ext uri="{FF2B5EF4-FFF2-40B4-BE49-F238E27FC236}">
              <a16:creationId xmlns:a16="http://schemas.microsoft.com/office/drawing/2014/main" id="{A102D879-E49C-10A7-E611-73E0029BD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39" y="280035"/>
          <a:ext cx="1727835" cy="1116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DB8B-1821-43A8-ABC6-CA81AFC2FA8B}">
  <sheetPr filterMode="1"/>
  <dimension ref="A1:AA378"/>
  <sheetViews>
    <sheetView workbookViewId="0">
      <pane ySplit="5" topLeftCell="A98" activePane="bottomLeft" state="frozen"/>
      <selection pane="bottomLeft" activeCell="C103" sqref="C103:D103"/>
    </sheetView>
  </sheetViews>
  <sheetFormatPr defaultColWidth="8.85546875" defaultRowHeight="12.75" outlineLevelRow="1" outlineLevelCol="3"/>
  <cols>
    <col min="1" max="1" width="6.85546875" customWidth="1"/>
    <col min="2" max="2" width="7.7109375" style="3" customWidth="1"/>
    <col min="3" max="3" width="7.42578125" style="3" customWidth="1"/>
    <col min="4" max="4" width="41.7109375" style="3" customWidth="1"/>
    <col min="5" max="5" width="14.7109375" style="8" hidden="1" customWidth="1" outlineLevel="1"/>
    <col min="6" max="7" width="13.140625" style="8" hidden="1" customWidth="1" outlineLevel="1"/>
    <col min="8" max="8" width="17.7109375" style="8" bestFit="1" customWidth="1" collapsed="1"/>
    <col min="9" max="9" width="14.85546875" style="8" bestFit="1" customWidth="1"/>
    <col min="10" max="10" width="13.28515625" style="116" customWidth="1"/>
    <col min="11" max="11" width="14.140625" style="116" customWidth="1" outlineLevel="1"/>
    <col min="12" max="12" width="13.28515625" style="116" customWidth="1" outlineLevel="1"/>
    <col min="13" max="13" width="1.85546875" style="116" customWidth="1" outlineLevel="1"/>
    <col min="14" max="15" width="20" style="145" hidden="1" customWidth="1" outlineLevel="3"/>
    <col min="16" max="16" width="20.7109375" style="155" hidden="1" customWidth="1" outlineLevel="3"/>
    <col min="17" max="17" width="15.42578125" style="145" customWidth="1" outlineLevel="2" collapsed="1"/>
    <col min="18" max="18" width="5.85546875" style="118" customWidth="1" outlineLevel="2"/>
    <col min="19" max="19" width="8.85546875" style="139" customWidth="1" outlineLevel="1"/>
    <col min="20" max="20" width="48.7109375" style="118" customWidth="1" outlineLevel="1"/>
    <col min="21" max="21" width="17.85546875" style="118" customWidth="1" outlineLevel="1"/>
    <col min="22" max="22" width="12" style="118" customWidth="1" outlineLevel="1"/>
    <col min="23" max="23" width="15.140625" style="118" customWidth="1"/>
    <col min="24" max="24" width="15" style="118" bestFit="1" customWidth="1"/>
    <col min="25" max="25" width="12.5703125" style="118" bestFit="1" customWidth="1"/>
    <col min="26" max="26" width="8.85546875" style="118"/>
    <col min="27" max="27" width="12.5703125" style="118" bestFit="1" customWidth="1"/>
    <col min="28" max="16384" width="8.85546875" style="118"/>
  </cols>
  <sheetData>
    <row r="1" spans="1:26">
      <c r="J1" s="116" t="e">
        <f>SUM(J6:J377)</f>
        <v>#REF!</v>
      </c>
    </row>
    <row r="2" spans="1:26">
      <c r="D2" s="8"/>
      <c r="J2" s="116" t="e">
        <f>SUM(J164:J377)</f>
        <v>#REF!</v>
      </c>
      <c r="W2" s="149" t="e">
        <f>SUM(W186:W377)</f>
        <v>#REF!</v>
      </c>
      <c r="X2" s="149"/>
    </row>
    <row r="3" spans="1:26">
      <c r="F3" s="132">
        <f>SUM(F6:F377)</f>
        <v>160464752.63999996</v>
      </c>
      <c r="G3" s="132">
        <f>SUM(G6:G377)</f>
        <v>160464752.63999996</v>
      </c>
      <c r="H3" s="3"/>
      <c r="I3" s="64" t="e">
        <f>SUBTOTAL(9,I6:I377)</f>
        <v>#REF!</v>
      </c>
      <c r="J3" s="8" t="e">
        <f>SUM(J186:J377)</f>
        <v>#REF!</v>
      </c>
      <c r="L3" s="8">
        <v>0</v>
      </c>
      <c r="N3" s="156">
        <f>SUM(N164:N377)</f>
        <v>18247697.759999998</v>
      </c>
      <c r="O3" s="156" t="e">
        <f>SUM(O164:O377)</f>
        <v>#REF!</v>
      </c>
      <c r="P3" s="156">
        <f>SUM(P164:P377)</f>
        <v>0</v>
      </c>
      <c r="Q3" s="156" t="e">
        <f>SUM(Q164:Q377)</f>
        <v>#REF!</v>
      </c>
      <c r="T3" s="135"/>
      <c r="U3" s="120" t="e">
        <f>SUM(U164:U378)</f>
        <v>#REF!</v>
      </c>
      <c r="V3" s="120" t="e">
        <f>SUM(V164:V378)</f>
        <v>#REF!</v>
      </c>
      <c r="W3" s="120" t="e">
        <f>SUM(W164:W378)</f>
        <v>#REF!</v>
      </c>
      <c r="X3" s="120"/>
      <c r="Y3" s="120" t="e">
        <f>SUM(Y164:Y378)</f>
        <v>#REF!</v>
      </c>
      <c r="Z3" s="205" t="e">
        <f>+Y3-Q3</f>
        <v>#REF!</v>
      </c>
    </row>
    <row r="4" spans="1:26" ht="21" customHeight="1">
      <c r="A4" s="3"/>
      <c r="E4" s="8">
        <f>SUM(E6:E377)</f>
        <v>3.3702235668897629E-8</v>
      </c>
      <c r="F4" s="3"/>
      <c r="G4" s="3"/>
      <c r="H4" s="129" t="s">
        <v>661</v>
      </c>
      <c r="I4" s="130" t="s">
        <v>662</v>
      </c>
      <c r="J4" s="131" t="s">
        <v>663</v>
      </c>
      <c r="K4" s="125"/>
      <c r="L4" s="125"/>
      <c r="M4" s="125"/>
      <c r="N4" s="156" t="s">
        <v>661</v>
      </c>
      <c r="O4" s="156" t="s">
        <v>662</v>
      </c>
      <c r="U4" s="9" t="s">
        <v>661</v>
      </c>
      <c r="V4" s="9"/>
      <c r="W4" s="9"/>
      <c r="X4" s="9"/>
      <c r="Y4" s="9" t="s">
        <v>1102</v>
      </c>
    </row>
    <row r="5" spans="1:26" ht="60">
      <c r="A5" s="1" t="s">
        <v>1100</v>
      </c>
      <c r="B5" s="1" t="s">
        <v>2</v>
      </c>
      <c r="C5" s="1" t="s">
        <v>1</v>
      </c>
      <c r="D5" s="1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124" t="s">
        <v>1101</v>
      </c>
      <c r="J5" s="119" t="s">
        <v>1110</v>
      </c>
      <c r="K5" s="126" t="s">
        <v>1106</v>
      </c>
      <c r="L5" s="127">
        <v>2024</v>
      </c>
      <c r="M5" s="126" t="s">
        <v>1107</v>
      </c>
      <c r="N5" s="157" t="s">
        <v>1113</v>
      </c>
      <c r="O5" s="157" t="s">
        <v>1116</v>
      </c>
      <c r="P5" s="157" t="s">
        <v>1115</v>
      </c>
      <c r="Q5" s="157" t="s">
        <v>1114</v>
      </c>
      <c r="S5" s="140" t="s">
        <v>1</v>
      </c>
      <c r="T5" s="128" t="s">
        <v>3</v>
      </c>
      <c r="U5" s="10" t="s">
        <v>1111</v>
      </c>
      <c r="V5" s="10" t="s">
        <v>1104</v>
      </c>
      <c r="W5" s="10" t="s">
        <v>1105</v>
      </c>
      <c r="X5" s="252" t="s">
        <v>1155</v>
      </c>
      <c r="Y5" s="119" t="s">
        <v>1099</v>
      </c>
    </row>
    <row r="6" spans="1:26" ht="22.15" customHeight="1" outlineLevel="1">
      <c r="A6" s="3" t="s">
        <v>664</v>
      </c>
      <c r="B6" s="4" t="s">
        <v>9</v>
      </c>
      <c r="C6" s="198" t="s">
        <v>8</v>
      </c>
      <c r="D6" s="198" t="s">
        <v>10</v>
      </c>
      <c r="E6" s="5">
        <v>0</v>
      </c>
      <c r="F6" s="5">
        <v>117608</v>
      </c>
      <c r="G6" s="5">
        <v>0</v>
      </c>
      <c r="H6" s="5">
        <v>117608</v>
      </c>
      <c r="I6" s="5">
        <v>0</v>
      </c>
      <c r="J6" s="8">
        <f>+H6+I6</f>
        <v>117608</v>
      </c>
      <c r="K6" s="116" t="s">
        <v>1112</v>
      </c>
      <c r="L6" s="5"/>
      <c r="M6" s="123"/>
      <c r="N6" s="158"/>
      <c r="O6" s="158">
        <f>U6+N6</f>
        <v>0</v>
      </c>
      <c r="Q6" s="158"/>
      <c r="S6" s="139" t="s">
        <v>8</v>
      </c>
      <c r="T6" s="118" t="s">
        <v>10</v>
      </c>
      <c r="U6" s="8">
        <v>0</v>
      </c>
      <c r="V6" s="8" t="e">
        <f>SUMIF(#REF!,C:C,#REF!)</f>
        <v>#REF!</v>
      </c>
      <c r="W6" s="8"/>
      <c r="X6" s="8"/>
      <c r="Y6" s="8" t="e">
        <f t="shared" ref="Y6:Y69" si="0">+U6+V6</f>
        <v>#REF!</v>
      </c>
    </row>
    <row r="7" spans="1:26" ht="13.9" customHeight="1" outlineLevel="1">
      <c r="A7" s="3" t="s">
        <v>664</v>
      </c>
      <c r="B7" s="4" t="s">
        <v>9</v>
      </c>
      <c r="C7" s="198" t="s">
        <v>11</v>
      </c>
      <c r="D7" s="198" t="s">
        <v>12</v>
      </c>
      <c r="E7" s="5">
        <v>561285.98</v>
      </c>
      <c r="F7" s="5">
        <v>0</v>
      </c>
      <c r="G7" s="5">
        <v>0</v>
      </c>
      <c r="H7" s="5">
        <v>561285.98</v>
      </c>
      <c r="I7" s="5" t="e">
        <f>VLOOKUP(C7,#REF!,4,FALSE)</f>
        <v>#REF!</v>
      </c>
      <c r="J7" s="8" t="e">
        <f t="shared" ref="J7:J70" si="1">+H7+I7</f>
        <v>#REF!</v>
      </c>
      <c r="S7" s="139" t="s">
        <v>11</v>
      </c>
      <c r="T7" s="118" t="s">
        <v>12</v>
      </c>
      <c r="U7" s="8" t="e">
        <f>VLOOKUP(C7,#REF!,4,FALSE)</f>
        <v>#REF!</v>
      </c>
      <c r="V7" s="8" t="e">
        <f>SUMIF(#REF!,C:C,#REF!)</f>
        <v>#REF!</v>
      </c>
      <c r="W7" s="8"/>
      <c r="X7" s="8"/>
      <c r="Y7" s="8" t="e">
        <f t="shared" si="0"/>
        <v>#REF!</v>
      </c>
    </row>
    <row r="8" spans="1:26" ht="22.15" customHeight="1" outlineLevel="1">
      <c r="A8" s="3" t="s">
        <v>664</v>
      </c>
      <c r="B8" s="4" t="s">
        <v>14</v>
      </c>
      <c r="C8" s="198" t="s">
        <v>13</v>
      </c>
      <c r="D8" s="198" t="s">
        <v>15</v>
      </c>
      <c r="E8" s="5">
        <v>28976.35</v>
      </c>
      <c r="F8" s="5">
        <v>0</v>
      </c>
      <c r="G8" s="5">
        <v>0</v>
      </c>
      <c r="H8" s="5">
        <v>28976.35</v>
      </c>
      <c r="I8" s="5" t="e">
        <f>VLOOKUP(C8,#REF!,4,FALSE)</f>
        <v>#REF!</v>
      </c>
      <c r="J8" s="8" t="e">
        <f t="shared" si="1"/>
        <v>#REF!</v>
      </c>
      <c r="S8" s="139" t="s">
        <v>13</v>
      </c>
      <c r="T8" s="118" t="s">
        <v>15</v>
      </c>
      <c r="U8" s="8"/>
      <c r="V8" s="8" t="e">
        <f>SUMIF(#REF!,C:C,#REF!)</f>
        <v>#REF!</v>
      </c>
      <c r="W8" s="8"/>
      <c r="X8" s="8"/>
      <c r="Y8" s="8" t="e">
        <f t="shared" si="0"/>
        <v>#REF!</v>
      </c>
    </row>
    <row r="9" spans="1:26" ht="13.9" customHeight="1" outlineLevel="1">
      <c r="A9" s="3" t="s">
        <v>664</v>
      </c>
      <c r="B9" s="4" t="s">
        <v>14</v>
      </c>
      <c r="C9" s="198" t="s">
        <v>16</v>
      </c>
      <c r="D9" s="198" t="s">
        <v>17</v>
      </c>
      <c r="E9" s="5">
        <v>1122561.8400000001</v>
      </c>
      <c r="F9" s="5">
        <v>0</v>
      </c>
      <c r="G9" s="5">
        <v>0</v>
      </c>
      <c r="H9" s="5">
        <v>1122561.8400000001</v>
      </c>
      <c r="I9" s="5" t="e">
        <f>VLOOKUP(C9,#REF!,4,FALSE)</f>
        <v>#REF!</v>
      </c>
      <c r="J9" s="8" t="e">
        <f t="shared" si="1"/>
        <v>#REF!</v>
      </c>
      <c r="S9" s="139" t="s">
        <v>16</v>
      </c>
      <c r="T9" s="118" t="s">
        <v>17</v>
      </c>
      <c r="U9" s="8"/>
      <c r="V9" s="8" t="e">
        <f>SUMIF(#REF!,C:C,#REF!)</f>
        <v>#REF!</v>
      </c>
      <c r="W9" s="8"/>
      <c r="X9" s="8"/>
      <c r="Y9" s="8" t="e">
        <f t="shared" si="0"/>
        <v>#REF!</v>
      </c>
    </row>
    <row r="10" spans="1:26" ht="13.9" customHeight="1" outlineLevel="1">
      <c r="A10" s="3" t="s">
        <v>664</v>
      </c>
      <c r="B10" s="4" t="s">
        <v>14</v>
      </c>
      <c r="C10" s="198" t="s">
        <v>18</v>
      </c>
      <c r="D10" s="198" t="s">
        <v>19</v>
      </c>
      <c r="E10" s="5">
        <v>4510.01</v>
      </c>
      <c r="F10" s="5">
        <v>32347.59</v>
      </c>
      <c r="G10" s="5">
        <v>0</v>
      </c>
      <c r="H10" s="5">
        <v>36857.599999999999</v>
      </c>
      <c r="I10" s="5" t="e">
        <f>VLOOKUP(C10,#REF!,4,FALSE)</f>
        <v>#REF!</v>
      </c>
      <c r="J10" s="8" t="e">
        <f t="shared" si="1"/>
        <v>#REF!</v>
      </c>
      <c r="S10" s="139" t="s">
        <v>18</v>
      </c>
      <c r="T10" s="118" t="s">
        <v>19</v>
      </c>
      <c r="U10" s="8" t="e">
        <f>VLOOKUP(C10,#REF!,4,FALSE)</f>
        <v>#REF!</v>
      </c>
      <c r="V10" s="8" t="e">
        <f>SUMIF(#REF!,C:C,#REF!)</f>
        <v>#REF!</v>
      </c>
      <c r="W10" s="8"/>
      <c r="X10" s="8"/>
      <c r="Y10" s="8" t="e">
        <f t="shared" si="0"/>
        <v>#REF!</v>
      </c>
    </row>
    <row r="11" spans="1:26" ht="13.9" customHeight="1" outlineLevel="1">
      <c r="A11" s="3" t="s">
        <v>664</v>
      </c>
      <c r="B11" s="113" t="s">
        <v>221</v>
      </c>
      <c r="C11" s="198" t="s">
        <v>20</v>
      </c>
      <c r="D11" s="198" t="s">
        <v>21</v>
      </c>
      <c r="E11" s="5">
        <v>0</v>
      </c>
      <c r="F11" s="5">
        <v>44881.56</v>
      </c>
      <c r="G11" s="5">
        <v>22440.78</v>
      </c>
      <c r="H11" s="5">
        <v>22440.78</v>
      </c>
      <c r="I11" s="5">
        <v>0</v>
      </c>
      <c r="J11" s="8">
        <f t="shared" si="1"/>
        <v>22440.78</v>
      </c>
      <c r="S11" s="139" t="s">
        <v>20</v>
      </c>
      <c r="T11" s="118" t="s">
        <v>21</v>
      </c>
      <c r="U11" s="8"/>
      <c r="V11" s="8" t="e">
        <f>SUMIF(#REF!,C:C,#REF!)</f>
        <v>#REF!</v>
      </c>
      <c r="W11" s="8"/>
      <c r="X11" s="8"/>
      <c r="Y11" s="8" t="e">
        <f t="shared" si="0"/>
        <v>#REF!</v>
      </c>
    </row>
    <row r="12" spans="1:26" ht="13.9" customHeight="1" outlineLevel="1">
      <c r="A12" s="3" t="s">
        <v>664</v>
      </c>
      <c r="B12" s="4" t="s">
        <v>23</v>
      </c>
      <c r="C12" s="198" t="s">
        <v>22</v>
      </c>
      <c r="D12" s="198" t="s">
        <v>24</v>
      </c>
      <c r="E12" s="5">
        <v>15346023.1</v>
      </c>
      <c r="F12" s="5">
        <v>0</v>
      </c>
      <c r="G12" s="5">
        <v>0</v>
      </c>
      <c r="H12" s="5">
        <v>15346023.1</v>
      </c>
      <c r="I12" s="5"/>
      <c r="J12" s="8">
        <f t="shared" si="1"/>
        <v>15346023.1</v>
      </c>
      <c r="S12" s="139" t="s">
        <v>22</v>
      </c>
      <c r="T12" s="118" t="s">
        <v>24</v>
      </c>
      <c r="U12" s="8" t="e">
        <f>VLOOKUP(C12,#REF!,4,FALSE)</f>
        <v>#REF!</v>
      </c>
      <c r="V12" s="8" t="e">
        <f>SUMIF(#REF!,C:C,#REF!)</f>
        <v>#REF!</v>
      </c>
      <c r="W12" s="8"/>
      <c r="X12" s="8"/>
      <c r="Y12" s="8" t="e">
        <f t="shared" si="0"/>
        <v>#REF!</v>
      </c>
    </row>
    <row r="13" spans="1:26" ht="13.9" customHeight="1" outlineLevel="1">
      <c r="A13" s="3" t="s">
        <v>664</v>
      </c>
      <c r="B13" s="122" t="s">
        <v>23</v>
      </c>
      <c r="C13" s="122" t="s">
        <v>920</v>
      </c>
      <c r="D13" s="122" t="s">
        <v>922</v>
      </c>
      <c r="E13" s="57">
        <v>0</v>
      </c>
      <c r="F13" s="5">
        <v>0</v>
      </c>
      <c r="G13" s="5">
        <v>0</v>
      </c>
      <c r="H13" s="5">
        <v>0</v>
      </c>
      <c r="I13" s="5"/>
      <c r="J13" s="8">
        <f t="shared" si="1"/>
        <v>0</v>
      </c>
      <c r="S13" s="139" t="s">
        <v>920</v>
      </c>
      <c r="T13" s="118" t="s">
        <v>922</v>
      </c>
      <c r="U13" s="8" t="e">
        <f>VLOOKUP(C13,#REF!,4,FALSE)</f>
        <v>#REF!</v>
      </c>
      <c r="V13" s="8" t="e">
        <f>SUMIF(#REF!,C:C,#REF!)</f>
        <v>#REF!</v>
      </c>
      <c r="W13" s="8"/>
      <c r="X13" s="8"/>
      <c r="Y13" s="8" t="e">
        <f t="shared" si="0"/>
        <v>#REF!</v>
      </c>
    </row>
    <row r="14" spans="1:26" ht="13.9" customHeight="1" outlineLevel="1">
      <c r="A14" s="3" t="s">
        <v>664</v>
      </c>
      <c r="B14" s="4" t="s">
        <v>26</v>
      </c>
      <c r="C14" s="4" t="s">
        <v>25</v>
      </c>
      <c r="D14" s="4" t="s">
        <v>27</v>
      </c>
      <c r="E14" s="5">
        <v>654742.68999999994</v>
      </c>
      <c r="F14" s="5">
        <v>0</v>
      </c>
      <c r="G14" s="5">
        <v>0</v>
      </c>
      <c r="H14" s="5">
        <v>654742.68999999994</v>
      </c>
      <c r="I14" s="5"/>
      <c r="J14" s="8">
        <f t="shared" si="1"/>
        <v>654742.68999999994</v>
      </c>
      <c r="S14" s="139" t="s">
        <v>25</v>
      </c>
      <c r="T14" s="118" t="s">
        <v>27</v>
      </c>
      <c r="U14" s="8"/>
      <c r="V14" s="8" t="e">
        <f>SUMIF(#REF!,C:C,#REF!)</f>
        <v>#REF!</v>
      </c>
      <c r="W14" s="8"/>
      <c r="X14" s="8"/>
      <c r="Y14" s="8" t="e">
        <f t="shared" si="0"/>
        <v>#REF!</v>
      </c>
    </row>
    <row r="15" spans="1:26" ht="13.9" customHeight="1" outlineLevel="1">
      <c r="A15" s="3" t="s">
        <v>664</v>
      </c>
      <c r="B15" s="4" t="s">
        <v>26</v>
      </c>
      <c r="C15" s="4" t="s">
        <v>28</v>
      </c>
      <c r="D15" s="4" t="s">
        <v>29</v>
      </c>
      <c r="E15" s="5">
        <v>3694967.43</v>
      </c>
      <c r="F15" s="5">
        <v>0</v>
      </c>
      <c r="G15" s="5">
        <v>0</v>
      </c>
      <c r="H15" s="5">
        <v>3694967.43</v>
      </c>
      <c r="I15" s="5"/>
      <c r="J15" s="8">
        <f t="shared" si="1"/>
        <v>3694967.43</v>
      </c>
      <c r="S15" s="139" t="s">
        <v>28</v>
      </c>
      <c r="T15" s="118" t="s">
        <v>29</v>
      </c>
      <c r="U15" s="8"/>
      <c r="V15" s="8" t="e">
        <f>SUMIF(#REF!,C:C,#REF!)</f>
        <v>#REF!</v>
      </c>
      <c r="W15" s="8"/>
      <c r="X15" s="8"/>
      <c r="Y15" s="8" t="e">
        <f t="shared" si="0"/>
        <v>#REF!</v>
      </c>
    </row>
    <row r="16" spans="1:26" ht="13.9" customHeight="1" outlineLevel="1">
      <c r="A16" s="3" t="s">
        <v>664</v>
      </c>
      <c r="B16" s="4" t="s">
        <v>26</v>
      </c>
      <c r="C16" s="4" t="s">
        <v>30</v>
      </c>
      <c r="D16" s="4" t="s">
        <v>31</v>
      </c>
      <c r="E16" s="5">
        <v>154876.12</v>
      </c>
      <c r="F16" s="5">
        <v>0</v>
      </c>
      <c r="G16" s="5">
        <v>0</v>
      </c>
      <c r="H16" s="5">
        <v>154876.12</v>
      </c>
      <c r="I16" s="5"/>
      <c r="J16" s="8">
        <f t="shared" si="1"/>
        <v>154876.12</v>
      </c>
      <c r="S16" s="139" t="s">
        <v>30</v>
      </c>
      <c r="T16" s="118" t="s">
        <v>31</v>
      </c>
      <c r="U16" s="8"/>
      <c r="V16" s="8" t="e">
        <f>SUMIF(#REF!,C:C,#REF!)</f>
        <v>#REF!</v>
      </c>
      <c r="W16" s="8"/>
      <c r="X16" s="8"/>
      <c r="Y16" s="8" t="e">
        <f t="shared" si="0"/>
        <v>#REF!</v>
      </c>
    </row>
    <row r="17" spans="1:25" ht="13.9" customHeight="1" outlineLevel="1">
      <c r="A17" s="3" t="s">
        <v>664</v>
      </c>
      <c r="B17" s="4" t="s">
        <v>33</v>
      </c>
      <c r="C17" s="4" t="s">
        <v>32</v>
      </c>
      <c r="D17" s="4" t="s">
        <v>34</v>
      </c>
      <c r="E17" s="5">
        <v>19092196.73</v>
      </c>
      <c r="F17" s="5">
        <v>0</v>
      </c>
      <c r="G17" s="5">
        <v>0</v>
      </c>
      <c r="H17" s="5">
        <v>19092196.73</v>
      </c>
      <c r="I17" s="5"/>
      <c r="J17" s="8">
        <f t="shared" si="1"/>
        <v>19092196.73</v>
      </c>
      <c r="S17" s="139" t="s">
        <v>32</v>
      </c>
      <c r="T17" s="118" t="s">
        <v>34</v>
      </c>
      <c r="U17" s="8" t="e">
        <f>VLOOKUP(C17,#REF!,4,FALSE)</f>
        <v>#REF!</v>
      </c>
      <c r="V17" s="8" t="e">
        <f>SUMIF(#REF!,C:C,#REF!)</f>
        <v>#REF!</v>
      </c>
      <c r="W17" s="8"/>
      <c r="X17" s="8"/>
      <c r="Y17" s="8" t="e">
        <f t="shared" si="0"/>
        <v>#REF!</v>
      </c>
    </row>
    <row r="18" spans="1:25" ht="13.9" customHeight="1" outlineLevel="1">
      <c r="A18" s="3" t="s">
        <v>664</v>
      </c>
      <c r="B18" s="4" t="s">
        <v>33</v>
      </c>
      <c r="C18" s="4" t="s">
        <v>35</v>
      </c>
      <c r="D18" s="4" t="s">
        <v>36</v>
      </c>
      <c r="E18" s="5">
        <v>6062799.5</v>
      </c>
      <c r="F18" s="5">
        <v>0</v>
      </c>
      <c r="G18" s="5">
        <v>0</v>
      </c>
      <c r="H18" s="5">
        <v>6062799.5</v>
      </c>
      <c r="I18" s="5"/>
      <c r="J18" s="8">
        <f t="shared" si="1"/>
        <v>6062799.5</v>
      </c>
      <c r="S18" s="139" t="s">
        <v>35</v>
      </c>
      <c r="T18" s="118" t="s">
        <v>36</v>
      </c>
      <c r="U18" s="8"/>
      <c r="V18" s="8" t="e">
        <f>SUMIF(#REF!,C:C,#REF!)</f>
        <v>#REF!</v>
      </c>
      <c r="W18" s="8"/>
      <c r="X18" s="8"/>
      <c r="Y18" s="8" t="e">
        <f t="shared" si="0"/>
        <v>#REF!</v>
      </c>
    </row>
    <row r="19" spans="1:25" ht="13.9" customHeight="1" outlineLevel="1">
      <c r="A19" s="3" t="s">
        <v>664</v>
      </c>
      <c r="B19" s="4" t="s">
        <v>33</v>
      </c>
      <c r="C19" s="4" t="s">
        <v>37</v>
      </c>
      <c r="D19" s="4" t="s">
        <v>38</v>
      </c>
      <c r="E19" s="5">
        <v>7329282.2400000002</v>
      </c>
      <c r="F19" s="5">
        <v>1586954.97</v>
      </c>
      <c r="G19" s="5">
        <v>592776.73</v>
      </c>
      <c r="H19" s="5">
        <v>8323460.4800000004</v>
      </c>
      <c r="I19" s="5"/>
      <c r="J19" s="8">
        <f t="shared" si="1"/>
        <v>8323460.4800000004</v>
      </c>
      <c r="K19" s="116">
        <f>+F19-G19</f>
        <v>994178.24</v>
      </c>
      <c r="S19" s="139" t="s">
        <v>37</v>
      </c>
      <c r="T19" s="118" t="s">
        <v>38</v>
      </c>
      <c r="U19" s="8" t="e">
        <f>VLOOKUP(C19,#REF!,4,FALSE)</f>
        <v>#REF!</v>
      </c>
      <c r="V19" s="8" t="e">
        <f>SUMIF(#REF!,C:C,#REF!)</f>
        <v>#REF!</v>
      </c>
      <c r="W19" s="8"/>
      <c r="X19" s="8"/>
      <c r="Y19" s="8" t="e">
        <f t="shared" si="0"/>
        <v>#REF!</v>
      </c>
    </row>
    <row r="20" spans="1:25" ht="13.9" customHeight="1" outlineLevel="1">
      <c r="A20" s="3" t="s">
        <v>664</v>
      </c>
      <c r="B20" s="4" t="s">
        <v>40</v>
      </c>
      <c r="C20" s="4" t="s">
        <v>39</v>
      </c>
      <c r="D20" s="4" t="s">
        <v>41</v>
      </c>
      <c r="E20" s="5">
        <v>2842384.72</v>
      </c>
      <c r="F20" s="5">
        <v>59754.13</v>
      </c>
      <c r="G20" s="5">
        <v>607.55999999999995</v>
      </c>
      <c r="H20" s="5">
        <v>2901531.29</v>
      </c>
      <c r="I20" s="5"/>
      <c r="J20" s="8">
        <f t="shared" si="1"/>
        <v>2901531.29</v>
      </c>
      <c r="K20" s="116">
        <f t="shared" ref="K20:K26" si="2">+F20-G20</f>
        <v>59146.57</v>
      </c>
      <c r="S20" s="139" t="s">
        <v>39</v>
      </c>
      <c r="T20" s="118" t="s">
        <v>41</v>
      </c>
      <c r="U20" s="8" t="e">
        <f>VLOOKUP(C20,#REF!,4,FALSE)</f>
        <v>#REF!</v>
      </c>
      <c r="V20" s="8" t="e">
        <f>SUMIF(#REF!,C:C,#REF!)</f>
        <v>#REF!</v>
      </c>
      <c r="W20" s="8"/>
      <c r="X20" s="8"/>
      <c r="Y20" s="8" t="e">
        <f t="shared" si="0"/>
        <v>#REF!</v>
      </c>
    </row>
    <row r="21" spans="1:25" ht="13.9" customHeight="1" outlineLevel="1">
      <c r="A21" s="3" t="s">
        <v>664</v>
      </c>
      <c r="B21" s="4" t="s">
        <v>43</v>
      </c>
      <c r="C21" s="4" t="s">
        <v>42</v>
      </c>
      <c r="D21" s="4" t="s">
        <v>44</v>
      </c>
      <c r="E21" s="5">
        <v>511777.54</v>
      </c>
      <c r="F21" s="5">
        <v>0</v>
      </c>
      <c r="G21" s="5">
        <v>0</v>
      </c>
      <c r="H21" s="5">
        <v>511777.54</v>
      </c>
      <c r="I21" s="5"/>
      <c r="J21" s="8">
        <f t="shared" si="1"/>
        <v>511777.54</v>
      </c>
      <c r="K21" s="116">
        <f t="shared" si="2"/>
        <v>0</v>
      </c>
      <c r="S21" s="139" t="s">
        <v>42</v>
      </c>
      <c r="T21" s="118" t="s">
        <v>44</v>
      </c>
      <c r="U21" s="8"/>
      <c r="V21" s="8" t="e">
        <f>SUMIF(#REF!,C:C,#REF!)</f>
        <v>#REF!</v>
      </c>
      <c r="W21" s="8"/>
      <c r="X21" s="8"/>
      <c r="Y21" s="8" t="e">
        <f t="shared" si="0"/>
        <v>#REF!</v>
      </c>
    </row>
    <row r="22" spans="1:25" ht="13.9" customHeight="1" outlineLevel="1">
      <c r="A22" s="3" t="s">
        <v>664</v>
      </c>
      <c r="B22" s="4" t="s">
        <v>43</v>
      </c>
      <c r="C22" s="4" t="s">
        <v>45</v>
      </c>
      <c r="D22" s="4" t="s">
        <v>46</v>
      </c>
      <c r="E22" s="5">
        <v>1301200.4099999999</v>
      </c>
      <c r="F22" s="5">
        <v>0</v>
      </c>
      <c r="G22" s="5">
        <v>0</v>
      </c>
      <c r="H22" s="5">
        <v>1301200.4099999999</v>
      </c>
      <c r="I22" s="5"/>
      <c r="J22" s="8">
        <f t="shared" si="1"/>
        <v>1301200.4099999999</v>
      </c>
      <c r="K22" s="116">
        <f t="shared" si="2"/>
        <v>0</v>
      </c>
      <c r="S22" s="139" t="s">
        <v>45</v>
      </c>
      <c r="T22" s="118" t="s">
        <v>46</v>
      </c>
      <c r="U22" s="8" t="e">
        <f>VLOOKUP(C22,#REF!,4,FALSE)</f>
        <v>#REF!</v>
      </c>
      <c r="V22" s="8" t="e">
        <f>SUMIF(#REF!,C:C,#REF!)</f>
        <v>#REF!</v>
      </c>
      <c r="W22" s="8"/>
      <c r="X22" s="8"/>
      <c r="Y22" s="8" t="e">
        <f t="shared" si="0"/>
        <v>#REF!</v>
      </c>
    </row>
    <row r="23" spans="1:25" ht="13.9" customHeight="1" outlineLevel="1">
      <c r="A23" s="3" t="s">
        <v>664</v>
      </c>
      <c r="B23" s="4" t="s">
        <v>43</v>
      </c>
      <c r="C23" s="4" t="s">
        <v>47</v>
      </c>
      <c r="D23" s="4" t="s">
        <v>48</v>
      </c>
      <c r="E23" s="5">
        <v>1944979.83</v>
      </c>
      <c r="F23" s="5">
        <v>39493.54</v>
      </c>
      <c r="G23" s="5">
        <v>0</v>
      </c>
      <c r="H23" s="5">
        <v>1984473.37</v>
      </c>
      <c r="I23" s="5"/>
      <c r="J23" s="8">
        <f t="shared" si="1"/>
        <v>1984473.37</v>
      </c>
      <c r="K23" s="116">
        <f t="shared" si="2"/>
        <v>39493.54</v>
      </c>
      <c r="S23" s="139" t="s">
        <v>47</v>
      </c>
      <c r="T23" s="118" t="s">
        <v>48</v>
      </c>
      <c r="U23" s="8" t="e">
        <f>VLOOKUP(C23,#REF!,4,FALSE)</f>
        <v>#REF!</v>
      </c>
      <c r="V23" s="8" t="e">
        <f>SUMIF(#REF!,C:C,#REF!)</f>
        <v>#REF!</v>
      </c>
      <c r="W23" s="8"/>
      <c r="X23" s="8"/>
      <c r="Y23" s="8" t="e">
        <f t="shared" si="0"/>
        <v>#REF!</v>
      </c>
    </row>
    <row r="24" spans="1:25" ht="13.9" customHeight="1" outlineLevel="1">
      <c r="A24" s="3" t="s">
        <v>664</v>
      </c>
      <c r="B24" s="4" t="s">
        <v>50</v>
      </c>
      <c r="C24" s="4" t="s">
        <v>49</v>
      </c>
      <c r="D24" s="4" t="s">
        <v>51</v>
      </c>
      <c r="E24" s="5">
        <v>32873.769999999997</v>
      </c>
      <c r="F24" s="5">
        <v>49096</v>
      </c>
      <c r="G24" s="5">
        <v>610</v>
      </c>
      <c r="H24" s="5">
        <v>81359.77</v>
      </c>
      <c r="I24" s="5"/>
      <c r="J24" s="8">
        <f t="shared" si="1"/>
        <v>81359.77</v>
      </c>
      <c r="K24" s="116">
        <f t="shared" si="2"/>
        <v>48486</v>
      </c>
      <c r="S24" s="139" t="s">
        <v>49</v>
      </c>
      <c r="T24" s="118" t="s">
        <v>51</v>
      </c>
      <c r="U24" s="8" t="e">
        <f>VLOOKUP(C24,#REF!,4,FALSE)</f>
        <v>#REF!</v>
      </c>
      <c r="V24" s="8" t="e">
        <f>SUMIF(#REF!,C:C,#REF!)</f>
        <v>#REF!</v>
      </c>
      <c r="W24" s="8"/>
      <c r="X24" s="8"/>
      <c r="Y24" s="8" t="e">
        <f t="shared" si="0"/>
        <v>#REF!</v>
      </c>
    </row>
    <row r="25" spans="1:25" ht="13.9" customHeight="1" outlineLevel="1">
      <c r="A25" s="3" t="s">
        <v>664</v>
      </c>
      <c r="B25" s="4" t="s">
        <v>50</v>
      </c>
      <c r="C25" s="4" t="s">
        <v>52</v>
      </c>
      <c r="D25" s="4" t="s">
        <v>53</v>
      </c>
      <c r="E25" s="5">
        <v>5495.32</v>
      </c>
      <c r="F25" s="5">
        <v>0</v>
      </c>
      <c r="G25" s="5">
        <v>0</v>
      </c>
      <c r="H25" s="5">
        <v>5495.32</v>
      </c>
      <c r="I25" s="5"/>
      <c r="J25" s="8">
        <f t="shared" si="1"/>
        <v>5495.32</v>
      </c>
      <c r="K25" s="116">
        <f t="shared" si="2"/>
        <v>0</v>
      </c>
      <c r="S25" s="139" t="s">
        <v>52</v>
      </c>
      <c r="T25" s="118" t="s">
        <v>53</v>
      </c>
      <c r="U25" s="8">
        <v>0</v>
      </c>
      <c r="V25" s="8" t="e">
        <f>SUMIF(#REF!,C:C,#REF!)</f>
        <v>#REF!</v>
      </c>
      <c r="W25" s="8"/>
      <c r="X25" s="8"/>
      <c r="Y25" s="8" t="e">
        <f t="shared" si="0"/>
        <v>#REF!</v>
      </c>
    </row>
    <row r="26" spans="1:25" ht="13.9" customHeight="1" outlineLevel="1">
      <c r="A26" s="3" t="s">
        <v>664</v>
      </c>
      <c r="B26" s="4" t="s">
        <v>55</v>
      </c>
      <c r="C26" s="4" t="s">
        <v>54</v>
      </c>
      <c r="D26" s="4" t="s">
        <v>56</v>
      </c>
      <c r="E26" s="5">
        <v>10342181.18</v>
      </c>
      <c r="F26" s="5">
        <v>2228071.65</v>
      </c>
      <c r="G26" s="5">
        <v>4826.28</v>
      </c>
      <c r="H26" s="5">
        <v>12565426.550000001</v>
      </c>
      <c r="I26" s="5"/>
      <c r="J26" s="8">
        <f t="shared" si="1"/>
        <v>12565426.550000001</v>
      </c>
      <c r="K26" s="116">
        <f t="shared" si="2"/>
        <v>2223245.37</v>
      </c>
      <c r="S26" s="139" t="s">
        <v>54</v>
      </c>
      <c r="T26" s="118" t="s">
        <v>56</v>
      </c>
      <c r="U26" s="8">
        <v>0</v>
      </c>
      <c r="V26" s="8" t="e">
        <f>SUMIF(#REF!,C:C,#REF!)</f>
        <v>#REF!</v>
      </c>
      <c r="W26" s="8"/>
      <c r="X26" s="8"/>
      <c r="Y26" s="150" t="e">
        <f t="shared" si="0"/>
        <v>#REF!</v>
      </c>
    </row>
    <row r="27" spans="1:25" ht="13.9" customHeight="1" outlineLevel="1">
      <c r="A27" s="3" t="s">
        <v>664</v>
      </c>
      <c r="B27" s="4" t="s">
        <v>50</v>
      </c>
      <c r="C27" s="4" t="s">
        <v>57</v>
      </c>
      <c r="D27" s="4" t="s">
        <v>58</v>
      </c>
      <c r="E27" s="5">
        <v>3308956.46</v>
      </c>
      <c r="F27" s="5">
        <v>0</v>
      </c>
      <c r="G27" s="5">
        <v>0</v>
      </c>
      <c r="H27" s="5">
        <v>3308956.46</v>
      </c>
      <c r="I27" s="5"/>
      <c r="J27" s="8">
        <f t="shared" si="1"/>
        <v>3308956.46</v>
      </c>
      <c r="S27" s="139" t="s">
        <v>57</v>
      </c>
      <c r="T27" s="118" t="s">
        <v>58</v>
      </c>
      <c r="U27" s="8" t="e">
        <f>VLOOKUP(C27,#REF!,4,FALSE)</f>
        <v>#REF!</v>
      </c>
      <c r="V27" s="8" t="e">
        <f>SUMIF(#REF!,C:C,#REF!)</f>
        <v>#REF!</v>
      </c>
      <c r="W27" s="8"/>
      <c r="X27" s="8"/>
      <c r="Y27" s="8" t="e">
        <f t="shared" si="0"/>
        <v>#REF!</v>
      </c>
    </row>
    <row r="28" spans="1:25" ht="13.9" customHeight="1" outlineLevel="1">
      <c r="A28" s="250" t="s">
        <v>664</v>
      </c>
      <c r="B28" s="248" t="s">
        <v>61</v>
      </c>
      <c r="C28" s="251" t="s">
        <v>60</v>
      </c>
      <c r="D28" s="251" t="s">
        <v>59</v>
      </c>
      <c r="E28" s="249">
        <v>696769.36</v>
      </c>
      <c r="F28" s="249">
        <v>0</v>
      </c>
      <c r="G28" s="249">
        <v>0</v>
      </c>
      <c r="H28" s="249">
        <v>696769.36</v>
      </c>
      <c r="I28" s="249" t="e">
        <f>VLOOKUP(C28,#REF!,4,FALSE)</f>
        <v>#REF!</v>
      </c>
      <c r="J28" s="137" t="e">
        <f t="shared" si="1"/>
        <v>#REF!</v>
      </c>
      <c r="K28" s="116" t="s">
        <v>1106</v>
      </c>
      <c r="S28" s="139" t="s">
        <v>60</v>
      </c>
      <c r="T28" s="118" t="s">
        <v>59</v>
      </c>
      <c r="U28" s="8"/>
      <c r="V28" s="8" t="e">
        <f>SUMIF(#REF!,C:C,#REF!)</f>
        <v>#REF!</v>
      </c>
      <c r="W28" s="8"/>
      <c r="X28" s="8"/>
      <c r="Y28" s="8" t="e">
        <f t="shared" si="0"/>
        <v>#REF!</v>
      </c>
    </row>
    <row r="29" spans="1:25" ht="13.9" customHeight="1" outlineLevel="1">
      <c r="A29" s="250" t="s">
        <v>664</v>
      </c>
      <c r="B29" s="248" t="s">
        <v>64</v>
      </c>
      <c r="C29" s="251" t="s">
        <v>63</v>
      </c>
      <c r="D29" s="251" t="s">
        <v>62</v>
      </c>
      <c r="E29" s="249">
        <v>75316.929999999993</v>
      </c>
      <c r="F29" s="249">
        <v>0</v>
      </c>
      <c r="G29" s="249">
        <v>0</v>
      </c>
      <c r="H29" s="249">
        <v>75316.929999999993</v>
      </c>
      <c r="I29" s="249" t="e">
        <f>VLOOKUP(C29,#REF!,4,FALSE)</f>
        <v>#REF!</v>
      </c>
      <c r="J29" s="137" t="e">
        <f t="shared" si="1"/>
        <v>#REF!</v>
      </c>
      <c r="K29" s="116" t="s">
        <v>1106</v>
      </c>
      <c r="S29" s="139" t="s">
        <v>63</v>
      </c>
      <c r="T29" s="118" t="s">
        <v>62</v>
      </c>
      <c r="U29" s="8"/>
      <c r="V29" s="8" t="e">
        <f>SUMIF(#REF!,C:C,#REF!)</f>
        <v>#REF!</v>
      </c>
      <c r="W29" s="8"/>
      <c r="X29" s="8"/>
      <c r="Y29" s="8" t="e">
        <f t="shared" si="0"/>
        <v>#REF!</v>
      </c>
    </row>
    <row r="30" spans="1:25" ht="13.9" customHeight="1" outlineLevel="1">
      <c r="A30" s="3" t="s">
        <v>664</v>
      </c>
      <c r="B30" s="4" t="s">
        <v>66</v>
      </c>
      <c r="C30" s="4" t="s">
        <v>65</v>
      </c>
      <c r="D30" s="4" t="s">
        <v>67</v>
      </c>
      <c r="E30" s="5">
        <v>611669.63</v>
      </c>
      <c r="F30" s="5">
        <v>0</v>
      </c>
      <c r="G30" s="5">
        <v>367001.77</v>
      </c>
      <c r="H30" s="5">
        <v>244667.86</v>
      </c>
      <c r="I30" s="5"/>
      <c r="J30" s="8">
        <f t="shared" si="1"/>
        <v>244667.86</v>
      </c>
      <c r="S30" s="139" t="s">
        <v>65</v>
      </c>
      <c r="T30" s="118" t="s">
        <v>67</v>
      </c>
      <c r="U30" s="8"/>
      <c r="V30" s="8" t="e">
        <f>SUMIF(#REF!,C:C,#REF!)</f>
        <v>#REF!</v>
      </c>
      <c r="W30" s="8"/>
      <c r="X30" s="8"/>
      <c r="Y30" s="8" t="e">
        <f t="shared" si="0"/>
        <v>#REF!</v>
      </c>
    </row>
    <row r="31" spans="1:25" ht="13.9" customHeight="1" outlineLevel="1">
      <c r="A31" s="3" t="s">
        <v>664</v>
      </c>
      <c r="B31" s="4" t="s">
        <v>66</v>
      </c>
      <c r="C31" s="198" t="s">
        <v>68</v>
      </c>
      <c r="D31" s="198" t="s">
        <v>69</v>
      </c>
      <c r="E31" s="5">
        <v>59570750.490000002</v>
      </c>
      <c r="F31" s="5">
        <v>5254987.6900000004</v>
      </c>
      <c r="G31" s="5">
        <v>10088902.369999999</v>
      </c>
      <c r="H31" s="5">
        <v>54736835.810000002</v>
      </c>
      <c r="I31" s="5" t="e">
        <f>VLOOKUP(C31,#REF!,4,FALSE)</f>
        <v>#REF!</v>
      </c>
      <c r="J31" s="8" t="e">
        <f t="shared" si="1"/>
        <v>#REF!</v>
      </c>
      <c r="S31" s="139" t="s">
        <v>68</v>
      </c>
      <c r="T31" s="118" t="s">
        <v>69</v>
      </c>
      <c r="U31" s="8"/>
      <c r="V31" s="8" t="e">
        <f>SUMIF(#REF!,C:C,#REF!)</f>
        <v>#REF!</v>
      </c>
      <c r="W31" s="8"/>
      <c r="X31" s="8"/>
      <c r="Y31" s="8" t="e">
        <f t="shared" si="0"/>
        <v>#REF!</v>
      </c>
    </row>
    <row r="32" spans="1:25" ht="13.9" customHeight="1" outlineLevel="1">
      <c r="A32" s="3" t="s">
        <v>664</v>
      </c>
      <c r="B32" s="4" t="s">
        <v>66</v>
      </c>
      <c r="C32" s="198" t="s">
        <v>70</v>
      </c>
      <c r="D32" s="198" t="s">
        <v>71</v>
      </c>
      <c r="E32" s="5">
        <v>14952849</v>
      </c>
      <c r="F32" s="5">
        <v>0</v>
      </c>
      <c r="G32" s="5">
        <v>0</v>
      </c>
      <c r="H32" s="5">
        <v>14952849</v>
      </c>
      <c r="I32" s="5" t="e">
        <f>VLOOKUP(C32,#REF!,4,FALSE)</f>
        <v>#REF!</v>
      </c>
      <c r="J32" s="8" t="e">
        <f t="shared" si="1"/>
        <v>#REF!</v>
      </c>
      <c r="S32" s="139" t="s">
        <v>70</v>
      </c>
      <c r="T32" s="118" t="s">
        <v>71</v>
      </c>
      <c r="U32" s="8"/>
      <c r="V32" s="8" t="e">
        <f>SUMIF(#REF!,C:C,#REF!)</f>
        <v>#REF!</v>
      </c>
      <c r="W32" s="8"/>
      <c r="X32" s="8"/>
      <c r="Y32" s="8" t="e">
        <f t="shared" si="0"/>
        <v>#REF!</v>
      </c>
    </row>
    <row r="33" spans="1:25" ht="13.9" customHeight="1" outlineLevel="1">
      <c r="A33" s="3" t="s">
        <v>664</v>
      </c>
      <c r="B33" s="4" t="s">
        <v>73</v>
      </c>
      <c r="C33" s="4" t="s">
        <v>72</v>
      </c>
      <c r="D33" s="4" t="s">
        <v>74</v>
      </c>
      <c r="E33" s="5">
        <v>4495599.29</v>
      </c>
      <c r="F33" s="5">
        <v>11524.39</v>
      </c>
      <c r="G33" s="5">
        <v>10980.07</v>
      </c>
      <c r="H33" s="5">
        <v>4496143.6100000003</v>
      </c>
      <c r="I33" s="255" t="e">
        <f>VLOOKUP(C33,#REF!,4,FALSE)</f>
        <v>#REF!</v>
      </c>
      <c r="J33" s="8" t="e">
        <f t="shared" si="1"/>
        <v>#REF!</v>
      </c>
      <c r="S33" s="139" t="s">
        <v>72</v>
      </c>
      <c r="T33" s="118" t="s">
        <v>74</v>
      </c>
      <c r="U33" s="8"/>
      <c r="V33" s="8" t="e">
        <f>SUMIF(#REF!,C:C,#REF!)</f>
        <v>#REF!</v>
      </c>
      <c r="W33" s="8"/>
      <c r="X33" s="8"/>
      <c r="Y33" s="8" t="e">
        <f t="shared" si="0"/>
        <v>#REF!</v>
      </c>
    </row>
    <row r="34" spans="1:25" ht="13.9" customHeight="1" outlineLevel="1">
      <c r="A34" s="3" t="s">
        <v>664</v>
      </c>
      <c r="B34" s="4" t="s">
        <v>73</v>
      </c>
      <c r="C34" s="4" t="s">
        <v>75</v>
      </c>
      <c r="D34" s="4" t="s">
        <v>76</v>
      </c>
      <c r="E34" s="5">
        <v>1160232.6200000001</v>
      </c>
      <c r="F34" s="5">
        <v>375580.83</v>
      </c>
      <c r="G34" s="5">
        <v>538318.43999999994</v>
      </c>
      <c r="H34" s="5">
        <v>997495.01</v>
      </c>
      <c r="I34" s="5">
        <v>0</v>
      </c>
      <c r="J34" s="8">
        <f t="shared" si="1"/>
        <v>997495.01</v>
      </c>
      <c r="S34" s="139" t="s">
        <v>75</v>
      </c>
      <c r="T34" s="118" t="s">
        <v>76</v>
      </c>
      <c r="U34" s="8"/>
      <c r="V34" s="8" t="e">
        <f>SUMIF(#REF!,C:C,#REF!)</f>
        <v>#REF!</v>
      </c>
      <c r="W34" s="8"/>
      <c r="X34" s="8"/>
      <c r="Y34" s="8" t="e">
        <f t="shared" si="0"/>
        <v>#REF!</v>
      </c>
    </row>
    <row r="35" spans="1:25" ht="13.9" customHeight="1" outlineLevel="1">
      <c r="A35" s="3" t="s">
        <v>664</v>
      </c>
      <c r="B35" s="4" t="s">
        <v>73</v>
      </c>
      <c r="C35" s="4" t="s">
        <v>77</v>
      </c>
      <c r="D35" s="4" t="s">
        <v>78</v>
      </c>
      <c r="E35" s="5">
        <v>81589.23</v>
      </c>
      <c r="F35" s="5">
        <v>197.64</v>
      </c>
      <c r="G35" s="5">
        <v>3757.4</v>
      </c>
      <c r="H35" s="5">
        <v>78029.47</v>
      </c>
      <c r="I35" s="5">
        <v>0</v>
      </c>
      <c r="J35" s="8">
        <f t="shared" si="1"/>
        <v>78029.47</v>
      </c>
      <c r="S35" s="139" t="s">
        <v>77</v>
      </c>
      <c r="T35" s="118" t="s">
        <v>78</v>
      </c>
      <c r="U35" s="8"/>
      <c r="V35" s="8" t="e">
        <f>SUMIF(#REF!,C:C,#REF!)</f>
        <v>#REF!</v>
      </c>
      <c r="W35" s="8"/>
      <c r="X35" s="8"/>
      <c r="Y35" s="8" t="e">
        <f t="shared" si="0"/>
        <v>#REF!</v>
      </c>
    </row>
    <row r="36" spans="1:25" ht="13.9" customHeight="1" outlineLevel="1">
      <c r="A36" s="3" t="s">
        <v>664</v>
      </c>
      <c r="B36" s="4" t="s">
        <v>73</v>
      </c>
      <c r="C36" s="4" t="s">
        <v>79</v>
      </c>
      <c r="D36" s="4" t="s">
        <v>80</v>
      </c>
      <c r="E36" s="5">
        <v>5546084.0499999998</v>
      </c>
      <c r="F36" s="5">
        <v>253.85</v>
      </c>
      <c r="G36" s="5">
        <v>0</v>
      </c>
      <c r="H36" s="5">
        <v>5546337.9000000004</v>
      </c>
      <c r="I36" s="255" t="e">
        <f>VLOOKUP(C36,#REF!,4,FALSE)</f>
        <v>#REF!</v>
      </c>
      <c r="J36" s="8" t="e">
        <f t="shared" si="1"/>
        <v>#REF!</v>
      </c>
      <c r="S36" s="139" t="s">
        <v>79</v>
      </c>
      <c r="T36" s="118" t="s">
        <v>80</v>
      </c>
      <c r="U36" s="8"/>
      <c r="V36" s="8" t="e">
        <f>SUMIF(#REF!,C:C,#REF!)</f>
        <v>#REF!</v>
      </c>
      <c r="W36" s="8"/>
      <c r="X36" s="8"/>
      <c r="Y36" s="8" t="e">
        <f t="shared" si="0"/>
        <v>#REF!</v>
      </c>
    </row>
    <row r="37" spans="1:25" ht="13.9" customHeight="1" outlineLevel="1">
      <c r="A37" s="3" t="s">
        <v>664</v>
      </c>
      <c r="B37" s="4" t="s">
        <v>73</v>
      </c>
      <c r="C37" s="198" t="s">
        <v>81</v>
      </c>
      <c r="D37" s="198" t="s">
        <v>82</v>
      </c>
      <c r="E37" s="5">
        <v>72000</v>
      </c>
      <c r="F37" s="5">
        <v>76228</v>
      </c>
      <c r="G37" s="5">
        <v>47428</v>
      </c>
      <c r="H37" s="5">
        <v>100800</v>
      </c>
      <c r="I37" s="5" t="e">
        <f>VLOOKUP(C37,#REF!,4,FALSE)</f>
        <v>#REF!</v>
      </c>
      <c r="J37" s="8" t="e">
        <f t="shared" si="1"/>
        <v>#REF!</v>
      </c>
      <c r="S37" s="139" t="s">
        <v>81</v>
      </c>
      <c r="T37" s="118" t="s">
        <v>82</v>
      </c>
      <c r="U37" s="8"/>
      <c r="V37" s="8" t="e">
        <f>SUMIF(#REF!,C:C,#REF!)</f>
        <v>#REF!</v>
      </c>
      <c r="W37" s="8"/>
      <c r="X37" s="8"/>
      <c r="Y37" s="8" t="e">
        <f t="shared" si="0"/>
        <v>#REF!</v>
      </c>
    </row>
    <row r="38" spans="1:25" ht="13.9" customHeight="1" outlineLevel="1">
      <c r="A38" s="3" t="s">
        <v>664</v>
      </c>
      <c r="B38" s="4" t="s">
        <v>73</v>
      </c>
      <c r="C38" s="4" t="s">
        <v>83</v>
      </c>
      <c r="D38" s="4" t="s">
        <v>84</v>
      </c>
      <c r="E38" s="5">
        <v>23181563.77</v>
      </c>
      <c r="F38" s="5">
        <v>120977.99</v>
      </c>
      <c r="G38" s="5">
        <v>2421591.0299999998</v>
      </c>
      <c r="H38" s="5">
        <v>20880950.73</v>
      </c>
      <c r="I38" s="255" t="e">
        <f>VLOOKUP(C38,#REF!,4,FALSE)</f>
        <v>#REF!</v>
      </c>
      <c r="J38" s="8" t="e">
        <f t="shared" si="1"/>
        <v>#REF!</v>
      </c>
      <c r="S38" s="139" t="s">
        <v>83</v>
      </c>
      <c r="T38" s="118" t="s">
        <v>84</v>
      </c>
      <c r="U38" s="8"/>
      <c r="V38" s="8" t="e">
        <f>SUMIF(#REF!,C:C,#REF!)</f>
        <v>#REF!</v>
      </c>
      <c r="W38" s="8"/>
      <c r="X38" s="8"/>
      <c r="Y38" s="8" t="e">
        <f t="shared" si="0"/>
        <v>#REF!</v>
      </c>
    </row>
    <row r="39" spans="1:25" ht="13.9" customHeight="1" outlineLevel="1">
      <c r="A39" s="3" t="s">
        <v>664</v>
      </c>
      <c r="B39" s="4" t="s">
        <v>73</v>
      </c>
      <c r="C39" s="4" t="s">
        <v>85</v>
      </c>
      <c r="D39" s="4" t="s">
        <v>86</v>
      </c>
      <c r="E39" s="5">
        <v>276734.49</v>
      </c>
      <c r="F39" s="5">
        <v>21978.71</v>
      </c>
      <c r="G39" s="5">
        <v>33230.71</v>
      </c>
      <c r="H39" s="5">
        <v>265482.49</v>
      </c>
      <c r="I39" s="5">
        <v>0</v>
      </c>
      <c r="J39" s="8">
        <f t="shared" si="1"/>
        <v>265482.49</v>
      </c>
      <c r="S39" s="139" t="s">
        <v>85</v>
      </c>
      <c r="T39" s="118" t="s">
        <v>86</v>
      </c>
      <c r="U39" s="8"/>
      <c r="V39" s="8" t="e">
        <f>SUMIF(#REF!,C:C,#REF!)</f>
        <v>#REF!</v>
      </c>
      <c r="W39" s="8"/>
      <c r="X39" s="8"/>
      <c r="Y39" s="8" t="e">
        <f t="shared" si="0"/>
        <v>#REF!</v>
      </c>
    </row>
    <row r="40" spans="1:25" ht="13.9" customHeight="1" outlineLevel="1">
      <c r="A40" s="3" t="s">
        <v>664</v>
      </c>
      <c r="B40" s="4" t="s">
        <v>73</v>
      </c>
      <c r="C40" s="4" t="s">
        <v>87</v>
      </c>
      <c r="D40" s="4" t="s">
        <v>88</v>
      </c>
      <c r="E40" s="5">
        <v>547826.51</v>
      </c>
      <c r="F40" s="5">
        <v>0</v>
      </c>
      <c r="G40" s="5">
        <v>0</v>
      </c>
      <c r="H40" s="5">
        <v>547826.51</v>
      </c>
      <c r="I40" s="5">
        <v>0</v>
      </c>
      <c r="J40" s="8">
        <f t="shared" si="1"/>
        <v>547826.51</v>
      </c>
      <c r="S40" s="139" t="s">
        <v>87</v>
      </c>
      <c r="T40" s="118" t="s">
        <v>88</v>
      </c>
      <c r="U40" s="8"/>
      <c r="V40" s="8" t="e">
        <f>SUMIF(#REF!,C:C,#REF!)</f>
        <v>#REF!</v>
      </c>
      <c r="W40" s="8"/>
      <c r="X40" s="8"/>
      <c r="Y40" s="8" t="e">
        <f t="shared" si="0"/>
        <v>#REF!</v>
      </c>
    </row>
    <row r="41" spans="1:25" ht="13.9" customHeight="1" outlineLevel="1">
      <c r="A41" s="3" t="s">
        <v>664</v>
      </c>
      <c r="B41" s="4" t="s">
        <v>73</v>
      </c>
      <c r="C41" s="198" t="s">
        <v>89</v>
      </c>
      <c r="D41" s="198" t="s">
        <v>90</v>
      </c>
      <c r="E41" s="5">
        <v>623671.46</v>
      </c>
      <c r="F41" s="5">
        <v>721937.27</v>
      </c>
      <c r="G41" s="5">
        <v>935553.03</v>
      </c>
      <c r="H41" s="5">
        <v>410055.7</v>
      </c>
      <c r="I41" s="5" t="e">
        <f>VLOOKUP(C41,#REF!,4,FALSE)</f>
        <v>#REF!</v>
      </c>
      <c r="J41" s="8" t="e">
        <f t="shared" si="1"/>
        <v>#REF!</v>
      </c>
      <c r="S41" s="139" t="s">
        <v>89</v>
      </c>
      <c r="T41" s="118" t="s">
        <v>90</v>
      </c>
      <c r="U41" s="8"/>
      <c r="V41" s="8" t="e">
        <f>SUMIF(#REF!,C:C,#REF!)</f>
        <v>#REF!</v>
      </c>
      <c r="W41" s="8"/>
      <c r="X41" s="8"/>
      <c r="Y41" s="8" t="e">
        <f t="shared" si="0"/>
        <v>#REF!</v>
      </c>
    </row>
    <row r="42" spans="1:25" ht="13.9" customHeight="1" outlineLevel="1">
      <c r="A42" s="3" t="s">
        <v>664</v>
      </c>
      <c r="B42" s="4" t="s">
        <v>73</v>
      </c>
      <c r="C42" s="4" t="s">
        <v>91</v>
      </c>
      <c r="D42" s="4" t="s">
        <v>92</v>
      </c>
      <c r="E42" s="5">
        <v>480713.39</v>
      </c>
      <c r="F42" s="5">
        <v>33800</v>
      </c>
      <c r="G42" s="5">
        <v>514513.39</v>
      </c>
      <c r="H42" s="5">
        <v>0</v>
      </c>
      <c r="I42" s="5"/>
      <c r="J42" s="8">
        <f t="shared" si="1"/>
        <v>0</v>
      </c>
      <c r="S42" s="139" t="s">
        <v>91</v>
      </c>
      <c r="T42" s="118" t="s">
        <v>92</v>
      </c>
      <c r="U42" s="8"/>
      <c r="V42" s="8" t="e">
        <f>SUMIF(#REF!,C:C,#REF!)</f>
        <v>#REF!</v>
      </c>
      <c r="W42" s="8"/>
      <c r="X42" s="8"/>
      <c r="Y42" s="8" t="e">
        <f t="shared" si="0"/>
        <v>#REF!</v>
      </c>
    </row>
    <row r="43" spans="1:25" ht="13.9" customHeight="1" outlineLevel="1">
      <c r="A43" s="3" t="s">
        <v>664</v>
      </c>
      <c r="B43" s="4" t="s">
        <v>94</v>
      </c>
      <c r="C43" s="4" t="s">
        <v>93</v>
      </c>
      <c r="D43" s="4" t="s">
        <v>95</v>
      </c>
      <c r="E43" s="5">
        <v>17590.95</v>
      </c>
      <c r="F43" s="5">
        <v>124341.16</v>
      </c>
      <c r="G43" s="5">
        <v>1247</v>
      </c>
      <c r="H43" s="5">
        <v>140685.10999999999</v>
      </c>
      <c r="I43" s="5"/>
      <c r="J43" s="8">
        <f t="shared" si="1"/>
        <v>140685.10999999999</v>
      </c>
      <c r="S43" s="139" t="s">
        <v>93</v>
      </c>
      <c r="T43" s="118" t="s">
        <v>95</v>
      </c>
      <c r="U43" s="8"/>
      <c r="V43" s="8" t="e">
        <f>SUMIF(#REF!,C:C,#REF!)</f>
        <v>#REF!</v>
      </c>
      <c r="W43" s="8"/>
      <c r="X43" s="8"/>
      <c r="Y43" s="8" t="e">
        <f t="shared" si="0"/>
        <v>#REF!</v>
      </c>
    </row>
    <row r="44" spans="1:25" ht="13.9" customHeight="1" outlineLevel="1">
      <c r="A44" s="3" t="s">
        <v>664</v>
      </c>
      <c r="B44" s="4" t="s">
        <v>94</v>
      </c>
      <c r="C44" s="4" t="s">
        <v>96</v>
      </c>
      <c r="D44" s="4" t="s">
        <v>97</v>
      </c>
      <c r="E44" s="5">
        <v>89.4</v>
      </c>
      <c r="F44" s="5">
        <v>3240.66</v>
      </c>
      <c r="G44" s="5">
        <v>3240.66</v>
      </c>
      <c r="H44" s="5">
        <v>89.4</v>
      </c>
      <c r="I44" s="5"/>
      <c r="J44" s="8">
        <f t="shared" si="1"/>
        <v>89.4</v>
      </c>
      <c r="S44" s="139" t="s">
        <v>96</v>
      </c>
      <c r="T44" s="118" t="s">
        <v>97</v>
      </c>
      <c r="U44" s="8"/>
      <c r="V44" s="8" t="e">
        <f>SUMIF(#REF!,C:C,#REF!)</f>
        <v>#REF!</v>
      </c>
      <c r="W44" s="8"/>
      <c r="X44" s="8"/>
      <c r="Y44" s="8" t="e">
        <f t="shared" si="0"/>
        <v>#REF!</v>
      </c>
    </row>
    <row r="45" spans="1:25" ht="13.9" customHeight="1" outlineLevel="1">
      <c r="A45" s="3" t="s">
        <v>664</v>
      </c>
      <c r="B45" s="4" t="s">
        <v>99</v>
      </c>
      <c r="C45" s="4" t="s">
        <v>98</v>
      </c>
      <c r="D45" s="4" t="s">
        <v>100</v>
      </c>
      <c r="E45" s="5">
        <v>19960</v>
      </c>
      <c r="F45" s="5">
        <v>22526.799999999999</v>
      </c>
      <c r="G45" s="5">
        <v>38148.800000000003</v>
      </c>
      <c r="H45" s="5">
        <v>4338</v>
      </c>
      <c r="I45" s="5"/>
      <c r="J45" s="8">
        <f t="shared" si="1"/>
        <v>4338</v>
      </c>
      <c r="S45" s="139" t="s">
        <v>98</v>
      </c>
      <c r="T45" s="118" t="s">
        <v>100</v>
      </c>
      <c r="U45" s="8"/>
      <c r="V45" s="8" t="e">
        <f>SUMIF(#REF!,C:C,#REF!)</f>
        <v>#REF!</v>
      </c>
      <c r="W45" s="8"/>
      <c r="X45" s="8"/>
      <c r="Y45" s="8" t="e">
        <f t="shared" si="0"/>
        <v>#REF!</v>
      </c>
    </row>
    <row r="46" spans="1:25" ht="13.9" customHeight="1" outlineLevel="1">
      <c r="A46" s="3" t="s">
        <v>664</v>
      </c>
      <c r="B46" s="4" t="s">
        <v>99</v>
      </c>
      <c r="C46" s="4" t="s">
        <v>101</v>
      </c>
      <c r="D46" s="4" t="s">
        <v>102</v>
      </c>
      <c r="E46" s="5">
        <v>6174</v>
      </c>
      <c r="F46" s="5">
        <v>0</v>
      </c>
      <c r="G46" s="5">
        <v>0</v>
      </c>
      <c r="H46" s="5">
        <v>6174</v>
      </c>
      <c r="I46" s="5"/>
      <c r="J46" s="8">
        <f t="shared" si="1"/>
        <v>6174</v>
      </c>
      <c r="S46" s="139" t="s">
        <v>101</v>
      </c>
      <c r="T46" s="118" t="s">
        <v>102</v>
      </c>
      <c r="U46" s="8"/>
      <c r="V46" s="8" t="e">
        <f>SUMIF(#REF!,C:C,#REF!)</f>
        <v>#REF!</v>
      </c>
      <c r="W46" s="8"/>
      <c r="X46" s="8"/>
      <c r="Y46" s="8" t="e">
        <f t="shared" si="0"/>
        <v>#REF!</v>
      </c>
    </row>
    <row r="47" spans="1:25" ht="22.15" customHeight="1" outlineLevel="1">
      <c r="A47" s="3" t="s">
        <v>664</v>
      </c>
      <c r="B47" s="4" t="s">
        <v>94</v>
      </c>
      <c r="C47" s="198" t="s">
        <v>103</v>
      </c>
      <c r="D47" s="198" t="s">
        <v>104</v>
      </c>
      <c r="E47" s="5">
        <v>0</v>
      </c>
      <c r="F47" s="5">
        <v>117916.86</v>
      </c>
      <c r="G47" s="5">
        <v>7087.58</v>
      </c>
      <c r="H47" s="5">
        <v>110829.28</v>
      </c>
      <c r="I47" s="5" t="e">
        <f>VLOOKUP(C47,#REF!,4,FALSE)</f>
        <v>#REF!</v>
      </c>
      <c r="J47" s="8" t="e">
        <f t="shared" si="1"/>
        <v>#REF!</v>
      </c>
      <c r="S47" s="139" t="s">
        <v>103</v>
      </c>
      <c r="T47" s="118" t="s">
        <v>104</v>
      </c>
      <c r="U47" s="8"/>
      <c r="V47" s="8" t="e">
        <f>SUMIF(#REF!,C:C,#REF!)</f>
        <v>#REF!</v>
      </c>
      <c r="W47" s="8"/>
      <c r="X47" s="8"/>
      <c r="Y47" s="8" t="e">
        <f t="shared" si="0"/>
        <v>#REF!</v>
      </c>
    </row>
    <row r="48" spans="1:25" ht="13.9" customHeight="1" outlineLevel="1">
      <c r="A48" s="3" t="s">
        <v>664</v>
      </c>
      <c r="B48" s="4" t="s">
        <v>94</v>
      </c>
      <c r="C48" s="4" t="s">
        <v>105</v>
      </c>
      <c r="D48" s="4" t="s">
        <v>106</v>
      </c>
      <c r="E48" s="5">
        <v>244679.27</v>
      </c>
      <c r="F48" s="5">
        <v>0</v>
      </c>
      <c r="G48" s="5">
        <v>222039.49</v>
      </c>
      <c r="H48" s="5">
        <v>22639.78</v>
      </c>
      <c r="I48" s="5"/>
      <c r="J48" s="8">
        <f t="shared" si="1"/>
        <v>22639.78</v>
      </c>
      <c r="S48" s="139" t="s">
        <v>105</v>
      </c>
      <c r="T48" s="118" t="s">
        <v>106</v>
      </c>
      <c r="U48" s="8"/>
      <c r="V48" s="8" t="e">
        <f>SUMIF(#REF!,C:C,#REF!)</f>
        <v>#REF!</v>
      </c>
      <c r="W48" s="8"/>
      <c r="X48" s="8"/>
      <c r="Y48" s="8" t="e">
        <f t="shared" si="0"/>
        <v>#REF!</v>
      </c>
    </row>
    <row r="49" spans="1:25" ht="22.15" customHeight="1" outlineLevel="1">
      <c r="A49" s="3" t="s">
        <v>664</v>
      </c>
      <c r="B49" s="4" t="s">
        <v>94</v>
      </c>
      <c r="C49" s="4" t="s">
        <v>107</v>
      </c>
      <c r="D49" s="4" t="s">
        <v>108</v>
      </c>
      <c r="E49" s="5">
        <v>14394.5</v>
      </c>
      <c r="F49" s="5">
        <v>0</v>
      </c>
      <c r="G49" s="5">
        <v>0</v>
      </c>
      <c r="H49" s="5">
        <v>14394.5</v>
      </c>
      <c r="I49" s="5"/>
      <c r="J49" s="8">
        <f t="shared" si="1"/>
        <v>14394.5</v>
      </c>
      <c r="S49" s="139" t="s">
        <v>107</v>
      </c>
      <c r="T49" s="118" t="s">
        <v>108</v>
      </c>
      <c r="U49" s="8"/>
      <c r="V49" s="8" t="e">
        <f>SUMIF(#REF!,C:C,#REF!)</f>
        <v>#REF!</v>
      </c>
      <c r="W49" s="8"/>
      <c r="X49" s="8"/>
      <c r="Y49" s="8" t="e">
        <f t="shared" si="0"/>
        <v>#REF!</v>
      </c>
    </row>
    <row r="50" spans="1:25" ht="13.9" customHeight="1" outlineLevel="1">
      <c r="A50" s="3" t="s">
        <v>664</v>
      </c>
      <c r="B50" s="4" t="s">
        <v>94</v>
      </c>
      <c r="C50" s="4" t="s">
        <v>109</v>
      </c>
      <c r="D50" s="4" t="s">
        <v>110</v>
      </c>
      <c r="E50" s="5">
        <v>140956.32</v>
      </c>
      <c r="F50" s="5">
        <v>22909.439999999999</v>
      </c>
      <c r="G50" s="5">
        <v>155994.04</v>
      </c>
      <c r="H50" s="5">
        <v>7871.72</v>
      </c>
      <c r="I50" s="5"/>
      <c r="J50" s="8">
        <f t="shared" si="1"/>
        <v>7871.72</v>
      </c>
      <c r="S50" s="139" t="s">
        <v>109</v>
      </c>
      <c r="T50" s="118" t="s">
        <v>110</v>
      </c>
      <c r="U50" s="8"/>
      <c r="V50" s="8" t="e">
        <f>SUMIF(#REF!,C:C,#REF!)</f>
        <v>#REF!</v>
      </c>
      <c r="W50" s="8"/>
      <c r="X50" s="8"/>
      <c r="Y50" s="8" t="e">
        <f t="shared" si="0"/>
        <v>#REF!</v>
      </c>
    </row>
    <row r="51" spans="1:25" ht="13.9" customHeight="1" outlineLevel="1">
      <c r="A51" s="3" t="s">
        <v>664</v>
      </c>
      <c r="B51" s="4" t="s">
        <v>94</v>
      </c>
      <c r="C51" s="4" t="s">
        <v>111</v>
      </c>
      <c r="D51" s="4" t="s">
        <v>112</v>
      </c>
      <c r="E51" s="5">
        <v>9000</v>
      </c>
      <c r="F51" s="5">
        <v>0</v>
      </c>
      <c r="G51" s="5">
        <v>0</v>
      </c>
      <c r="H51" s="5">
        <v>9000</v>
      </c>
      <c r="I51" s="5"/>
      <c r="J51" s="8">
        <f t="shared" si="1"/>
        <v>9000</v>
      </c>
      <c r="S51" s="139" t="s">
        <v>111</v>
      </c>
      <c r="T51" s="118" t="s">
        <v>112</v>
      </c>
      <c r="U51" s="8"/>
      <c r="V51" s="8" t="e">
        <f>SUMIF(#REF!,C:C,#REF!)</f>
        <v>#REF!</v>
      </c>
      <c r="W51" s="8"/>
      <c r="X51" s="8"/>
      <c r="Y51" s="8" t="e">
        <f t="shared" si="0"/>
        <v>#REF!</v>
      </c>
    </row>
    <row r="52" spans="1:25" ht="13.9" customHeight="1" outlineLevel="1">
      <c r="A52" s="3" t="s">
        <v>664</v>
      </c>
      <c r="B52" s="4" t="s">
        <v>114</v>
      </c>
      <c r="C52" s="4" t="s">
        <v>113</v>
      </c>
      <c r="D52" s="4" t="s">
        <v>115</v>
      </c>
      <c r="E52" s="5">
        <v>9267.5499999999993</v>
      </c>
      <c r="F52" s="5">
        <v>5800.97</v>
      </c>
      <c r="G52" s="5">
        <v>12214.71</v>
      </c>
      <c r="H52" s="5">
        <v>2853.81</v>
      </c>
      <c r="I52" s="5"/>
      <c r="J52" s="8">
        <f t="shared" si="1"/>
        <v>2853.81</v>
      </c>
      <c r="S52" s="139" t="s">
        <v>113</v>
      </c>
      <c r="T52" s="118" t="s">
        <v>115</v>
      </c>
      <c r="U52" s="8"/>
      <c r="V52" s="8" t="e">
        <f>SUMIF(#REF!,C:C,#REF!)</f>
        <v>#REF!</v>
      </c>
      <c r="W52" s="8"/>
      <c r="X52" s="8"/>
      <c r="Y52" s="8" t="e">
        <f t="shared" si="0"/>
        <v>#REF!</v>
      </c>
    </row>
    <row r="53" spans="1:25" ht="13.9" customHeight="1" outlineLevel="1">
      <c r="A53" s="231" t="s">
        <v>664</v>
      </c>
      <c r="B53" s="113" t="s">
        <v>117</v>
      </c>
      <c r="C53" s="113" t="s">
        <v>116</v>
      </c>
      <c r="D53" s="113" t="s">
        <v>118</v>
      </c>
      <c r="E53" s="195">
        <v>14420666.890000001</v>
      </c>
      <c r="F53" s="195">
        <v>14337243.710000001</v>
      </c>
      <c r="G53" s="195">
        <v>30901623.93</v>
      </c>
      <c r="H53" s="195">
        <v>-2143713.33</v>
      </c>
      <c r="I53" s="5" t="e">
        <f>VLOOKUP(C53,#REF!,4,FALSE)</f>
        <v>#REF!</v>
      </c>
      <c r="J53" s="114" t="e">
        <f t="shared" si="1"/>
        <v>#REF!</v>
      </c>
      <c r="K53" s="116" t="s">
        <v>1108</v>
      </c>
      <c r="S53" s="139" t="s">
        <v>116</v>
      </c>
      <c r="T53" s="118" t="s">
        <v>118</v>
      </c>
      <c r="U53" s="8"/>
      <c r="V53" s="8" t="e">
        <f>SUMIF(#REF!,C:C,#REF!)</f>
        <v>#REF!</v>
      </c>
      <c r="W53" s="8"/>
      <c r="X53" s="8"/>
      <c r="Y53" s="8" t="e">
        <f t="shared" si="0"/>
        <v>#REF!</v>
      </c>
    </row>
    <row r="54" spans="1:25" ht="22.15" customHeight="1" outlineLevel="1">
      <c r="A54" s="3" t="s">
        <v>664</v>
      </c>
      <c r="B54" s="4" t="s">
        <v>114</v>
      </c>
      <c r="C54" s="4" t="s">
        <v>119</v>
      </c>
      <c r="D54" s="4" t="s">
        <v>120</v>
      </c>
      <c r="E54" s="5">
        <v>1374785.02</v>
      </c>
      <c r="F54" s="5">
        <v>8348.64</v>
      </c>
      <c r="G54" s="5">
        <v>3299.8</v>
      </c>
      <c r="H54" s="5">
        <v>1379833.86</v>
      </c>
      <c r="I54" s="5"/>
      <c r="J54" s="8">
        <f t="shared" si="1"/>
        <v>1379833.86</v>
      </c>
      <c r="S54" s="139" t="s">
        <v>119</v>
      </c>
      <c r="T54" s="118" t="s">
        <v>120</v>
      </c>
      <c r="U54" s="8"/>
      <c r="V54" s="8" t="e">
        <f>SUMIF(#REF!,C:C,#REF!)</f>
        <v>#REF!</v>
      </c>
      <c r="W54" s="8"/>
      <c r="X54" s="8"/>
      <c r="Y54" s="8" t="e">
        <f t="shared" si="0"/>
        <v>#REF!</v>
      </c>
    </row>
    <row r="55" spans="1:25" ht="13.9" customHeight="1" outlineLevel="1">
      <c r="A55" s="3" t="s">
        <v>664</v>
      </c>
      <c r="B55" s="4" t="s">
        <v>114</v>
      </c>
      <c r="C55" s="4" t="s">
        <v>121</v>
      </c>
      <c r="D55" s="4" t="s">
        <v>122</v>
      </c>
      <c r="E55" s="5">
        <v>8594.41</v>
      </c>
      <c r="F55" s="5">
        <v>5535.92</v>
      </c>
      <c r="G55" s="5">
        <v>6478.51</v>
      </c>
      <c r="H55" s="5">
        <v>7651.82</v>
      </c>
      <c r="I55" s="5"/>
      <c r="J55" s="8">
        <f t="shared" si="1"/>
        <v>7651.82</v>
      </c>
      <c r="S55" s="139" t="s">
        <v>121</v>
      </c>
      <c r="T55" s="118" t="s">
        <v>122</v>
      </c>
      <c r="U55" s="8"/>
      <c r="V55" s="8" t="e">
        <f>SUMIF(#REF!,C:C,#REF!)</f>
        <v>#REF!</v>
      </c>
      <c r="W55" s="8"/>
      <c r="X55" s="8"/>
      <c r="Y55" s="8" t="e">
        <f t="shared" si="0"/>
        <v>#REF!</v>
      </c>
    </row>
    <row r="56" spans="1:25" ht="13.9" customHeight="1" outlineLevel="1">
      <c r="A56" s="3" t="s">
        <v>664</v>
      </c>
      <c r="B56" s="4" t="s">
        <v>114</v>
      </c>
      <c r="C56" s="4" t="s">
        <v>123</v>
      </c>
      <c r="D56" s="4" t="s">
        <v>124</v>
      </c>
      <c r="E56" s="5">
        <v>3460.67</v>
      </c>
      <c r="F56" s="5">
        <v>1649.05</v>
      </c>
      <c r="G56" s="5">
        <v>2662.13</v>
      </c>
      <c r="H56" s="5">
        <v>2447.59</v>
      </c>
      <c r="I56" s="5"/>
      <c r="J56" s="8">
        <f t="shared" si="1"/>
        <v>2447.59</v>
      </c>
      <c r="S56" s="139" t="s">
        <v>123</v>
      </c>
      <c r="T56" s="118" t="s">
        <v>124</v>
      </c>
      <c r="U56" s="8"/>
      <c r="V56" s="8" t="e">
        <f>SUMIF(#REF!,C:C,#REF!)</f>
        <v>#REF!</v>
      </c>
      <c r="W56" s="8"/>
      <c r="X56" s="8"/>
      <c r="Y56" s="8" t="e">
        <f t="shared" si="0"/>
        <v>#REF!</v>
      </c>
    </row>
    <row r="57" spans="1:25" ht="13.9" customHeight="1" outlineLevel="1">
      <c r="A57" s="3" t="s">
        <v>664</v>
      </c>
      <c r="B57" s="4" t="s">
        <v>114</v>
      </c>
      <c r="C57" s="4" t="s">
        <v>125</v>
      </c>
      <c r="D57" s="4" t="s">
        <v>126</v>
      </c>
      <c r="E57" s="5">
        <v>285.45</v>
      </c>
      <c r="F57" s="5">
        <v>20000</v>
      </c>
      <c r="G57" s="5">
        <v>253.85</v>
      </c>
      <c r="H57" s="5">
        <v>20031.599999999999</v>
      </c>
      <c r="I57" s="5"/>
      <c r="J57" s="8">
        <f t="shared" si="1"/>
        <v>20031.599999999999</v>
      </c>
      <c r="S57" s="139" t="s">
        <v>125</v>
      </c>
      <c r="T57" s="118" t="s">
        <v>126</v>
      </c>
      <c r="U57" s="8"/>
      <c r="V57" s="8" t="e">
        <f>SUMIF(#REF!,C:C,#REF!)</f>
        <v>#REF!</v>
      </c>
      <c r="W57" s="8"/>
      <c r="X57" s="8"/>
      <c r="Y57" s="8" t="e">
        <f t="shared" si="0"/>
        <v>#REF!</v>
      </c>
    </row>
    <row r="58" spans="1:25" ht="13.9" customHeight="1" outlineLevel="1">
      <c r="A58" s="3" t="s">
        <v>664</v>
      </c>
      <c r="B58" s="4" t="s">
        <v>114</v>
      </c>
      <c r="C58" s="4" t="s">
        <v>127</v>
      </c>
      <c r="D58" s="4" t="s">
        <v>128</v>
      </c>
      <c r="E58" s="5">
        <v>4218.5</v>
      </c>
      <c r="F58" s="5">
        <v>881.41</v>
      </c>
      <c r="G58" s="5">
        <v>148.78</v>
      </c>
      <c r="H58" s="5">
        <v>4951.13</v>
      </c>
      <c r="I58" s="5"/>
      <c r="J58" s="8">
        <f t="shared" si="1"/>
        <v>4951.13</v>
      </c>
      <c r="S58" s="139" t="s">
        <v>127</v>
      </c>
      <c r="T58" s="118" t="s">
        <v>128</v>
      </c>
      <c r="U58" s="8"/>
      <c r="V58" s="8" t="e">
        <f>SUMIF(#REF!,C:C,#REF!)</f>
        <v>#REF!</v>
      </c>
      <c r="W58" s="8"/>
      <c r="X58" s="8"/>
      <c r="Y58" s="8" t="e">
        <f t="shared" si="0"/>
        <v>#REF!</v>
      </c>
    </row>
    <row r="59" spans="1:25" ht="13.9" customHeight="1" outlineLevel="1">
      <c r="A59" s="3" t="s">
        <v>664</v>
      </c>
      <c r="B59" s="4" t="s">
        <v>114</v>
      </c>
      <c r="C59" s="4" t="s">
        <v>129</v>
      </c>
      <c r="D59" s="4" t="s">
        <v>130</v>
      </c>
      <c r="E59" s="5">
        <v>3576.75</v>
      </c>
      <c r="F59" s="5">
        <v>2791.16</v>
      </c>
      <c r="G59" s="5">
        <v>1283.32</v>
      </c>
      <c r="H59" s="5">
        <v>5084.59</v>
      </c>
      <c r="I59" s="5"/>
      <c r="J59" s="8">
        <f t="shared" si="1"/>
        <v>5084.59</v>
      </c>
      <c r="S59" s="139" t="s">
        <v>129</v>
      </c>
      <c r="T59" s="118" t="s">
        <v>130</v>
      </c>
      <c r="U59" s="8"/>
      <c r="V59" s="8" t="e">
        <f>SUMIF(#REF!,C:C,#REF!)</f>
        <v>#REF!</v>
      </c>
      <c r="W59" s="8"/>
      <c r="X59" s="8"/>
      <c r="Y59" s="8" t="e">
        <f t="shared" si="0"/>
        <v>#REF!</v>
      </c>
    </row>
    <row r="60" spans="1:25" ht="13.9" customHeight="1" outlineLevel="1">
      <c r="A60" s="3" t="s">
        <v>664</v>
      </c>
      <c r="B60" s="4" t="s">
        <v>114</v>
      </c>
      <c r="C60" s="4" t="s">
        <v>131</v>
      </c>
      <c r="D60" s="4" t="s">
        <v>132</v>
      </c>
      <c r="E60" s="5">
        <v>3849.89</v>
      </c>
      <c r="F60" s="5">
        <v>3595.55</v>
      </c>
      <c r="G60" s="5">
        <v>4568.68</v>
      </c>
      <c r="H60" s="5">
        <v>2876.76</v>
      </c>
      <c r="I60" s="5"/>
      <c r="J60" s="8">
        <f t="shared" si="1"/>
        <v>2876.76</v>
      </c>
      <c r="S60" s="139" t="s">
        <v>131</v>
      </c>
      <c r="T60" s="118" t="s">
        <v>132</v>
      </c>
      <c r="U60" s="8"/>
      <c r="V60" s="8" t="e">
        <f>SUMIF(#REF!,C:C,#REF!)</f>
        <v>#REF!</v>
      </c>
      <c r="W60" s="8"/>
      <c r="X60" s="8"/>
      <c r="Y60" s="8" t="e">
        <f t="shared" si="0"/>
        <v>#REF!</v>
      </c>
    </row>
    <row r="61" spans="1:25" ht="13.9" customHeight="1" outlineLevel="1">
      <c r="A61" s="3" t="s">
        <v>664</v>
      </c>
      <c r="B61" s="4" t="s">
        <v>114</v>
      </c>
      <c r="C61" s="4" t="s">
        <v>133</v>
      </c>
      <c r="D61" s="4" t="s">
        <v>134</v>
      </c>
      <c r="E61" s="5">
        <v>3428.5</v>
      </c>
      <c r="F61" s="5">
        <v>5044.72</v>
      </c>
      <c r="G61" s="5">
        <v>8038.36</v>
      </c>
      <c r="H61" s="5">
        <v>434.86</v>
      </c>
      <c r="I61" s="5"/>
      <c r="J61" s="8">
        <f t="shared" si="1"/>
        <v>434.86</v>
      </c>
      <c r="S61" s="139" t="s">
        <v>133</v>
      </c>
      <c r="T61" s="118" t="s">
        <v>134</v>
      </c>
      <c r="U61" s="8"/>
      <c r="V61" s="8" t="e">
        <f>SUMIF(#REF!,C:C,#REF!)</f>
        <v>#REF!</v>
      </c>
      <c r="W61" s="8"/>
      <c r="X61" s="8"/>
      <c r="Y61" s="8" t="e">
        <f t="shared" si="0"/>
        <v>#REF!</v>
      </c>
    </row>
    <row r="62" spans="1:25" ht="13.9" customHeight="1" outlineLevel="1">
      <c r="A62" s="3" t="s">
        <v>664</v>
      </c>
      <c r="B62" s="4" t="s">
        <v>114</v>
      </c>
      <c r="C62" s="4" t="s">
        <v>135</v>
      </c>
      <c r="D62" s="4" t="s">
        <v>136</v>
      </c>
      <c r="E62" s="5">
        <v>859.62</v>
      </c>
      <c r="F62" s="5">
        <v>9488.5400000000009</v>
      </c>
      <c r="G62" s="5">
        <v>6639.76</v>
      </c>
      <c r="H62" s="5">
        <v>3708.4</v>
      </c>
      <c r="I62" s="5"/>
      <c r="J62" s="8">
        <f t="shared" si="1"/>
        <v>3708.4</v>
      </c>
      <c r="S62" s="139" t="s">
        <v>135</v>
      </c>
      <c r="T62" s="118" t="s">
        <v>136</v>
      </c>
      <c r="U62" s="8"/>
      <c r="V62" s="8" t="e">
        <f>SUMIF(#REF!,C:C,#REF!)</f>
        <v>#REF!</v>
      </c>
      <c r="W62" s="8"/>
      <c r="X62" s="8"/>
      <c r="Y62" s="8" t="e">
        <f t="shared" si="0"/>
        <v>#REF!</v>
      </c>
    </row>
    <row r="63" spans="1:25" ht="13.9" customHeight="1" outlineLevel="1">
      <c r="A63" s="3" t="s">
        <v>664</v>
      </c>
      <c r="B63" s="4" t="s">
        <v>114</v>
      </c>
      <c r="C63" s="4" t="s">
        <v>137</v>
      </c>
      <c r="D63" s="4" t="s">
        <v>138</v>
      </c>
      <c r="E63" s="5">
        <v>5588.86</v>
      </c>
      <c r="F63" s="5">
        <v>608.15</v>
      </c>
      <c r="G63" s="5">
        <v>639.28</v>
      </c>
      <c r="H63" s="5">
        <v>5557.73</v>
      </c>
      <c r="I63" s="5"/>
      <c r="J63" s="8">
        <f t="shared" si="1"/>
        <v>5557.73</v>
      </c>
      <c r="S63" s="139" t="s">
        <v>137</v>
      </c>
      <c r="T63" s="118" t="s">
        <v>138</v>
      </c>
      <c r="U63" s="8"/>
      <c r="V63" s="8" t="e">
        <f>SUMIF(#REF!,C:C,#REF!)</f>
        <v>#REF!</v>
      </c>
      <c r="W63" s="8"/>
      <c r="X63" s="8"/>
      <c r="Y63" s="8" t="e">
        <f t="shared" si="0"/>
        <v>#REF!</v>
      </c>
    </row>
    <row r="64" spans="1:25" ht="13.9" customHeight="1" outlineLevel="1">
      <c r="A64" s="3" t="s">
        <v>664</v>
      </c>
      <c r="B64" s="4" t="s">
        <v>114</v>
      </c>
      <c r="C64" s="4" t="s">
        <v>139</v>
      </c>
      <c r="D64" s="4" t="s">
        <v>140</v>
      </c>
      <c r="E64" s="5">
        <v>18041.3</v>
      </c>
      <c r="F64" s="5">
        <v>0</v>
      </c>
      <c r="G64" s="5">
        <v>0</v>
      </c>
      <c r="H64" s="5">
        <v>18041.3</v>
      </c>
      <c r="I64" s="5"/>
      <c r="J64" s="8">
        <f t="shared" si="1"/>
        <v>18041.3</v>
      </c>
      <c r="S64" s="139" t="s">
        <v>139</v>
      </c>
      <c r="T64" s="118" t="s">
        <v>140</v>
      </c>
      <c r="U64" s="8"/>
      <c r="V64" s="8" t="e">
        <f>SUMIF(#REF!,C:C,#REF!)</f>
        <v>#REF!</v>
      </c>
      <c r="W64" s="8"/>
      <c r="X64" s="8"/>
      <c r="Y64" s="8" t="e">
        <f t="shared" si="0"/>
        <v>#REF!</v>
      </c>
    </row>
    <row r="65" spans="1:25" ht="13.9" customHeight="1" outlineLevel="1">
      <c r="A65" s="3" t="s">
        <v>664</v>
      </c>
      <c r="B65" s="4" t="s">
        <v>143</v>
      </c>
      <c r="C65" s="4" t="s">
        <v>142</v>
      </c>
      <c r="D65" s="4" t="s">
        <v>141</v>
      </c>
      <c r="E65" s="5">
        <v>34769.29</v>
      </c>
      <c r="F65" s="5">
        <v>12162.66</v>
      </c>
      <c r="G65" s="5">
        <v>0</v>
      </c>
      <c r="H65" s="5">
        <v>46931.95</v>
      </c>
      <c r="I65" s="5"/>
      <c r="J65" s="8">
        <f t="shared" si="1"/>
        <v>46931.95</v>
      </c>
      <c r="S65" s="139" t="s">
        <v>142</v>
      </c>
      <c r="T65" s="118" t="s">
        <v>141</v>
      </c>
      <c r="U65" s="8"/>
      <c r="V65" s="8" t="e">
        <f>SUMIF(#REF!,C:C,#REF!)</f>
        <v>#REF!</v>
      </c>
      <c r="W65" s="8"/>
      <c r="X65" s="8"/>
      <c r="Y65" s="8" t="e">
        <f t="shared" si="0"/>
        <v>#REF!</v>
      </c>
    </row>
    <row r="66" spans="1:25" ht="13.9" customHeight="1" outlineLevel="1">
      <c r="A66" s="3" t="s">
        <v>664</v>
      </c>
      <c r="B66" s="113" t="s">
        <v>221</v>
      </c>
      <c r="C66" s="4" t="s">
        <v>144</v>
      </c>
      <c r="D66" s="4" t="s">
        <v>145</v>
      </c>
      <c r="E66" s="5">
        <v>0</v>
      </c>
      <c r="F66" s="5">
        <v>0</v>
      </c>
      <c r="G66" s="5">
        <v>55749.36</v>
      </c>
      <c r="H66" s="5">
        <v>-55749.36</v>
      </c>
      <c r="I66" s="5"/>
      <c r="J66" s="8">
        <f t="shared" si="1"/>
        <v>-55749.36</v>
      </c>
      <c r="S66" s="139" t="s">
        <v>144</v>
      </c>
      <c r="T66" s="118" t="s">
        <v>145</v>
      </c>
      <c r="U66" s="8"/>
      <c r="V66" s="8" t="e">
        <f>SUMIF(#REF!,C:C,#REF!)</f>
        <v>#REF!</v>
      </c>
      <c r="W66" s="8"/>
      <c r="X66" s="8"/>
      <c r="Y66" s="8" t="e">
        <f t="shared" si="0"/>
        <v>#REF!</v>
      </c>
    </row>
    <row r="67" spans="1:25" ht="22.15" customHeight="1" outlineLevel="1">
      <c r="A67" s="3" t="s">
        <v>664</v>
      </c>
      <c r="B67" s="4" t="s">
        <v>23</v>
      </c>
      <c r="C67" s="4" t="s">
        <v>146</v>
      </c>
      <c r="D67" s="4" t="s">
        <v>147</v>
      </c>
      <c r="E67" s="5">
        <v>-8309797.8399999999</v>
      </c>
      <c r="F67" s="5">
        <v>0</v>
      </c>
      <c r="G67" s="5">
        <v>0</v>
      </c>
      <c r="H67" s="5">
        <v>-8309797.8399999999</v>
      </c>
      <c r="I67" s="57" t="e">
        <f>VLOOKUP(C67,#REF!,4,FALSE)</f>
        <v>#REF!</v>
      </c>
      <c r="J67" s="8" t="e">
        <f t="shared" si="1"/>
        <v>#REF!</v>
      </c>
      <c r="S67" s="139" t="s">
        <v>146</v>
      </c>
      <c r="T67" s="118" t="s">
        <v>147</v>
      </c>
      <c r="U67" s="8"/>
      <c r="V67" s="8" t="e">
        <f>SUMIF(#REF!,C:C,#REF!)</f>
        <v>#REF!</v>
      </c>
      <c r="W67" s="8"/>
      <c r="X67" s="8"/>
      <c r="Y67" s="8" t="e">
        <f t="shared" si="0"/>
        <v>#REF!</v>
      </c>
    </row>
    <row r="68" spans="1:25" ht="13.9" customHeight="1" outlineLevel="1">
      <c r="A68" s="3" t="s">
        <v>664</v>
      </c>
      <c r="B68" s="4" t="s">
        <v>26</v>
      </c>
      <c r="C68" s="4" t="s">
        <v>148</v>
      </c>
      <c r="D68" s="4" t="s">
        <v>149</v>
      </c>
      <c r="E68" s="5">
        <v>-640204.78</v>
      </c>
      <c r="F68" s="5">
        <v>0</v>
      </c>
      <c r="G68" s="5">
        <v>0</v>
      </c>
      <c r="H68" s="5">
        <v>-640204.78</v>
      </c>
      <c r="I68" s="57"/>
      <c r="J68" s="8">
        <f t="shared" si="1"/>
        <v>-640204.78</v>
      </c>
      <c r="S68" s="139" t="s">
        <v>148</v>
      </c>
      <c r="T68" s="118" t="s">
        <v>149</v>
      </c>
      <c r="U68" s="8"/>
      <c r="V68" s="8" t="e">
        <f>SUMIF(#REF!,C:C,#REF!)</f>
        <v>#REF!</v>
      </c>
      <c r="W68" s="8"/>
      <c r="X68" s="8"/>
      <c r="Y68" s="8" t="e">
        <f t="shared" si="0"/>
        <v>#REF!</v>
      </c>
    </row>
    <row r="69" spans="1:25" ht="13.9" customHeight="1" outlineLevel="1">
      <c r="A69" s="3" t="s">
        <v>664</v>
      </c>
      <c r="B69" s="4" t="s">
        <v>26</v>
      </c>
      <c r="C69" s="4" t="s">
        <v>150</v>
      </c>
      <c r="D69" s="4" t="s">
        <v>151</v>
      </c>
      <c r="E69" s="5">
        <v>-3645210.07</v>
      </c>
      <c r="F69" s="5">
        <v>0</v>
      </c>
      <c r="G69" s="5">
        <v>0</v>
      </c>
      <c r="H69" s="5">
        <v>-3645210.07</v>
      </c>
      <c r="I69" s="57"/>
      <c r="J69" s="8">
        <f t="shared" si="1"/>
        <v>-3645210.07</v>
      </c>
      <c r="S69" s="139" t="s">
        <v>150</v>
      </c>
      <c r="T69" s="118" t="s">
        <v>151</v>
      </c>
      <c r="U69" s="8"/>
      <c r="V69" s="8" t="e">
        <f>SUMIF(#REF!,C:C,#REF!)</f>
        <v>#REF!</v>
      </c>
      <c r="W69" s="8"/>
      <c r="X69" s="8"/>
      <c r="Y69" s="8" t="e">
        <f t="shared" si="0"/>
        <v>#REF!</v>
      </c>
    </row>
    <row r="70" spans="1:25" ht="13.9" customHeight="1" outlineLevel="1">
      <c r="A70" s="3" t="s">
        <v>664</v>
      </c>
      <c r="B70" s="4" t="s">
        <v>26</v>
      </c>
      <c r="C70" s="198" t="s">
        <v>152</v>
      </c>
      <c r="D70" s="198" t="s">
        <v>153</v>
      </c>
      <c r="E70" s="5">
        <v>-96555.9</v>
      </c>
      <c r="F70" s="5">
        <v>0</v>
      </c>
      <c r="G70" s="5">
        <v>0</v>
      </c>
      <c r="H70" s="5">
        <v>-96555.9</v>
      </c>
      <c r="I70" s="57" t="e">
        <f>VLOOKUP(C70,#REF!,4,FALSE)</f>
        <v>#REF!</v>
      </c>
      <c r="J70" s="8" t="e">
        <f t="shared" si="1"/>
        <v>#REF!</v>
      </c>
      <c r="S70" s="139" t="s">
        <v>152</v>
      </c>
      <c r="T70" s="118" t="s">
        <v>153</v>
      </c>
      <c r="U70" s="8"/>
      <c r="V70" s="8" t="e">
        <f>SUMIF(#REF!,C:C,#REF!)</f>
        <v>#REF!</v>
      </c>
      <c r="W70" s="8"/>
      <c r="X70" s="8"/>
      <c r="Y70" s="8" t="e">
        <f t="shared" ref="Y70:Y133" si="3">+U70+V70</f>
        <v>#REF!</v>
      </c>
    </row>
    <row r="71" spans="1:25" ht="22.15" customHeight="1" outlineLevel="1">
      <c r="A71" s="3" t="s">
        <v>664</v>
      </c>
      <c r="B71" s="4" t="s">
        <v>33</v>
      </c>
      <c r="C71" s="4" t="s">
        <v>154</v>
      </c>
      <c r="D71" s="4" t="s">
        <v>155</v>
      </c>
      <c r="E71" s="5">
        <v>-18965235.940000001</v>
      </c>
      <c r="F71" s="5">
        <v>0</v>
      </c>
      <c r="G71" s="5">
        <v>0</v>
      </c>
      <c r="H71" s="5">
        <v>-18965235.940000001</v>
      </c>
      <c r="I71" s="5"/>
      <c r="J71" s="8">
        <f t="shared" ref="J71:J134" si="4">+H71+I71</f>
        <v>-18965235.940000001</v>
      </c>
      <c r="S71" s="139" t="s">
        <v>154</v>
      </c>
      <c r="T71" s="118" t="s">
        <v>155</v>
      </c>
      <c r="U71" s="8"/>
      <c r="V71" s="8" t="e">
        <f>SUMIF(#REF!,C:C,#REF!)</f>
        <v>#REF!</v>
      </c>
      <c r="W71" s="8"/>
      <c r="X71" s="8"/>
      <c r="Y71" s="8" t="e">
        <f t="shared" si="3"/>
        <v>#REF!</v>
      </c>
    </row>
    <row r="72" spans="1:25" ht="22.15" customHeight="1" outlineLevel="1">
      <c r="A72" s="3" t="s">
        <v>664</v>
      </c>
      <c r="B72" s="4" t="s">
        <v>33</v>
      </c>
      <c r="C72" s="4" t="s">
        <v>156</v>
      </c>
      <c r="D72" s="4" t="s">
        <v>157</v>
      </c>
      <c r="E72" s="5">
        <v>-6059674.5</v>
      </c>
      <c r="F72" s="5">
        <v>0</v>
      </c>
      <c r="G72" s="5">
        <v>0</v>
      </c>
      <c r="H72" s="5">
        <v>-6059674.5</v>
      </c>
      <c r="I72" s="5"/>
      <c r="J72" s="8">
        <f t="shared" si="4"/>
        <v>-6059674.5</v>
      </c>
      <c r="S72" s="139" t="s">
        <v>156</v>
      </c>
      <c r="T72" s="118" t="s">
        <v>157</v>
      </c>
      <c r="U72" s="8"/>
      <c r="V72" s="8" t="e">
        <f>SUMIF(#REF!,C:C,#REF!)</f>
        <v>#REF!</v>
      </c>
      <c r="W72" s="8"/>
      <c r="X72" s="8"/>
      <c r="Y72" s="8" t="e">
        <f t="shared" si="3"/>
        <v>#REF!</v>
      </c>
    </row>
    <row r="73" spans="1:25" ht="13.9" customHeight="1" outlineLevel="1">
      <c r="A73" s="3" t="s">
        <v>664</v>
      </c>
      <c r="B73" s="4" t="s">
        <v>33</v>
      </c>
      <c r="C73" s="198" t="s">
        <v>158</v>
      </c>
      <c r="D73" s="198" t="s">
        <v>159</v>
      </c>
      <c r="E73" s="5">
        <v>-2990416.9</v>
      </c>
      <c r="F73" s="5">
        <v>0</v>
      </c>
      <c r="G73" s="5">
        <v>0</v>
      </c>
      <c r="H73" s="5">
        <v>-2990416.9</v>
      </c>
      <c r="I73" s="5" t="e">
        <f>VLOOKUP(C73,#REF!,4,FALSE)</f>
        <v>#REF!</v>
      </c>
      <c r="J73" s="8" t="e">
        <f t="shared" si="4"/>
        <v>#REF!</v>
      </c>
      <c r="S73" s="139" t="s">
        <v>158</v>
      </c>
      <c r="T73" s="118" t="s">
        <v>159</v>
      </c>
      <c r="U73" s="8"/>
      <c r="V73" s="8" t="e">
        <f>SUMIF(#REF!,C:C,#REF!)</f>
        <v>#REF!</v>
      </c>
      <c r="W73" s="8"/>
      <c r="X73" s="8"/>
      <c r="Y73" s="8" t="e">
        <f t="shared" si="3"/>
        <v>#REF!</v>
      </c>
    </row>
    <row r="74" spans="1:25" ht="13.9" customHeight="1" outlineLevel="1">
      <c r="A74" s="3" t="s">
        <v>664</v>
      </c>
      <c r="B74" s="4" t="s">
        <v>40</v>
      </c>
      <c r="C74" s="198" t="s">
        <v>160</v>
      </c>
      <c r="D74" s="198" t="s">
        <v>161</v>
      </c>
      <c r="E74" s="5">
        <v>-2702092.95</v>
      </c>
      <c r="F74" s="5">
        <v>0</v>
      </c>
      <c r="G74" s="5">
        <v>0</v>
      </c>
      <c r="H74" s="5">
        <v>-2702092.95</v>
      </c>
      <c r="I74" s="5" t="e">
        <f>VLOOKUP(C74,#REF!,4,FALSE)</f>
        <v>#REF!</v>
      </c>
      <c r="J74" s="8" t="e">
        <f t="shared" si="4"/>
        <v>#REF!</v>
      </c>
      <c r="S74" s="139" t="s">
        <v>160</v>
      </c>
      <c r="T74" s="118" t="s">
        <v>161</v>
      </c>
      <c r="U74" s="8"/>
      <c r="V74" s="8" t="e">
        <f>SUMIF(#REF!,C:C,#REF!)</f>
        <v>#REF!</v>
      </c>
      <c r="W74" s="8"/>
      <c r="X74" s="8"/>
      <c r="Y74" s="8" t="e">
        <f t="shared" si="3"/>
        <v>#REF!</v>
      </c>
    </row>
    <row r="75" spans="1:25" ht="13.9" customHeight="1" outlineLevel="1">
      <c r="A75" s="3" t="s">
        <v>664</v>
      </c>
      <c r="B75" s="4" t="s">
        <v>43</v>
      </c>
      <c r="C75" s="4" t="s">
        <v>162</v>
      </c>
      <c r="D75" s="4" t="s">
        <v>163</v>
      </c>
      <c r="E75" s="5">
        <v>-511777.54</v>
      </c>
      <c r="F75" s="5">
        <v>0</v>
      </c>
      <c r="G75" s="5">
        <v>0</v>
      </c>
      <c r="H75" s="5">
        <v>-511777.54</v>
      </c>
      <c r="I75" s="5"/>
      <c r="J75" s="8">
        <f t="shared" si="4"/>
        <v>-511777.54</v>
      </c>
      <c r="S75" s="139" t="s">
        <v>162</v>
      </c>
      <c r="T75" s="118" t="s">
        <v>163</v>
      </c>
      <c r="U75" s="8"/>
      <c r="V75" s="8" t="e">
        <f>SUMIF(#REF!,C:C,#REF!)</f>
        <v>#REF!</v>
      </c>
      <c r="W75" s="8"/>
      <c r="X75" s="8"/>
      <c r="Y75" s="8" t="e">
        <f t="shared" si="3"/>
        <v>#REF!</v>
      </c>
    </row>
    <row r="76" spans="1:25" ht="13.9" customHeight="1" outlineLevel="1">
      <c r="A76" s="3" t="s">
        <v>664</v>
      </c>
      <c r="B76" s="4" t="s">
        <v>43</v>
      </c>
      <c r="C76" s="198" t="s">
        <v>164</v>
      </c>
      <c r="D76" s="198" t="s">
        <v>165</v>
      </c>
      <c r="E76" s="5">
        <v>-1075689.6000000001</v>
      </c>
      <c r="F76" s="5">
        <v>0</v>
      </c>
      <c r="G76" s="5">
        <v>0</v>
      </c>
      <c r="H76" s="5">
        <v>-1075689.6000000001</v>
      </c>
      <c r="I76" s="5" t="e">
        <f>VLOOKUP(C76,#REF!,4,FALSE)</f>
        <v>#REF!</v>
      </c>
      <c r="J76" s="8" t="e">
        <f t="shared" si="4"/>
        <v>#REF!</v>
      </c>
      <c r="S76" s="139" t="s">
        <v>164</v>
      </c>
      <c r="T76" s="118" t="s">
        <v>165</v>
      </c>
      <c r="U76" s="8"/>
      <c r="V76" s="8" t="e">
        <f>SUMIF(#REF!,C:C,#REF!)</f>
        <v>#REF!</v>
      </c>
      <c r="W76" s="8"/>
      <c r="X76" s="8"/>
      <c r="Y76" s="8" t="e">
        <f t="shared" si="3"/>
        <v>#REF!</v>
      </c>
    </row>
    <row r="77" spans="1:25" ht="13.9" customHeight="1" outlineLevel="1">
      <c r="A77" s="3" t="s">
        <v>664</v>
      </c>
      <c r="B77" s="4" t="s">
        <v>43</v>
      </c>
      <c r="C77" s="4" t="s">
        <v>166</v>
      </c>
      <c r="D77" s="4" t="s">
        <v>167</v>
      </c>
      <c r="E77" s="5">
        <v>-1941674.76</v>
      </c>
      <c r="F77" s="5">
        <v>0</v>
      </c>
      <c r="G77" s="5">
        <v>0</v>
      </c>
      <c r="H77" s="5">
        <v>-1941674.76</v>
      </c>
      <c r="I77" s="5"/>
      <c r="J77" s="8">
        <f t="shared" si="4"/>
        <v>-1941674.76</v>
      </c>
      <c r="S77" s="139" t="s">
        <v>166</v>
      </c>
      <c r="T77" s="118" t="s">
        <v>167</v>
      </c>
      <c r="U77" s="8"/>
      <c r="V77" s="8" t="e">
        <f>SUMIF(#REF!,C:C,#REF!)</f>
        <v>#REF!</v>
      </c>
      <c r="W77" s="8"/>
      <c r="X77" s="8"/>
      <c r="Y77" s="8" t="e">
        <f t="shared" si="3"/>
        <v>#REF!</v>
      </c>
    </row>
    <row r="78" spans="1:25" ht="13.9" customHeight="1" outlineLevel="1">
      <c r="A78" s="3" t="s">
        <v>664</v>
      </c>
      <c r="B78" s="4" t="s">
        <v>50</v>
      </c>
      <c r="C78" s="198" t="s">
        <v>168</v>
      </c>
      <c r="D78" s="198" t="s">
        <v>169</v>
      </c>
      <c r="E78" s="5">
        <v>-30642.86</v>
      </c>
      <c r="F78" s="5">
        <v>0</v>
      </c>
      <c r="G78" s="5">
        <v>0</v>
      </c>
      <c r="H78" s="5">
        <v>-30642.86</v>
      </c>
      <c r="I78" s="5" t="e">
        <f>VLOOKUP(C78,#REF!,4,FALSE)</f>
        <v>#REF!</v>
      </c>
      <c r="J78" s="8" t="e">
        <f t="shared" si="4"/>
        <v>#REF!</v>
      </c>
      <c r="S78" s="139" t="s">
        <v>168</v>
      </c>
      <c r="T78" s="118" t="s">
        <v>169</v>
      </c>
      <c r="U78" s="8"/>
      <c r="V78" s="8" t="e">
        <f>SUMIF(#REF!,C:C,#REF!)</f>
        <v>#REF!</v>
      </c>
      <c r="W78" s="8"/>
      <c r="X78" s="8"/>
      <c r="Y78" s="8" t="e">
        <f t="shared" si="3"/>
        <v>#REF!</v>
      </c>
    </row>
    <row r="79" spans="1:25" ht="13.9" customHeight="1" outlineLevel="1">
      <c r="A79" s="3" t="s">
        <v>664</v>
      </c>
      <c r="B79" s="4" t="s">
        <v>50</v>
      </c>
      <c r="C79" s="198" t="s">
        <v>170</v>
      </c>
      <c r="D79" s="198" t="s">
        <v>171</v>
      </c>
      <c r="E79" s="5">
        <v>-3002082.63</v>
      </c>
      <c r="F79" s="5">
        <v>0</v>
      </c>
      <c r="G79" s="5">
        <v>0</v>
      </c>
      <c r="H79" s="5">
        <v>-3002082.63</v>
      </c>
      <c r="I79" s="5" t="e">
        <f>VLOOKUP(C79,#REF!,4,FALSE)</f>
        <v>#REF!</v>
      </c>
      <c r="J79" s="8" t="e">
        <f t="shared" si="4"/>
        <v>#REF!</v>
      </c>
      <c r="S79" s="139" t="s">
        <v>170</v>
      </c>
      <c r="T79" s="118" t="s">
        <v>171</v>
      </c>
      <c r="U79" s="8"/>
      <c r="V79" s="8" t="e">
        <f>SUMIF(#REF!,C:C,#REF!)</f>
        <v>#REF!</v>
      </c>
      <c r="W79" s="8"/>
      <c r="X79" s="8"/>
      <c r="Y79" s="8" t="e">
        <f t="shared" si="3"/>
        <v>#REF!</v>
      </c>
    </row>
    <row r="80" spans="1:25" ht="13.9" customHeight="1" outlineLevel="1">
      <c r="A80" s="3" t="s">
        <v>664</v>
      </c>
      <c r="B80" s="4" t="s">
        <v>50</v>
      </c>
      <c r="C80" s="4" t="s">
        <v>172</v>
      </c>
      <c r="D80" s="4" t="s">
        <v>173</v>
      </c>
      <c r="E80" s="5">
        <v>-5495.32</v>
      </c>
      <c r="F80" s="5">
        <v>0</v>
      </c>
      <c r="G80" s="5">
        <v>0</v>
      </c>
      <c r="H80" s="5">
        <v>-5495.32</v>
      </c>
      <c r="I80" s="5"/>
      <c r="J80" s="8">
        <f t="shared" si="4"/>
        <v>-5495.32</v>
      </c>
      <c r="S80" s="139" t="s">
        <v>172</v>
      </c>
      <c r="T80" s="118" t="s">
        <v>173</v>
      </c>
      <c r="U80" s="8"/>
      <c r="V80" s="8" t="e">
        <f>SUMIF(#REF!,C:C,#REF!)</f>
        <v>#REF!</v>
      </c>
      <c r="W80" s="8"/>
      <c r="X80" s="8"/>
      <c r="Y80" s="8" t="e">
        <f t="shared" si="3"/>
        <v>#REF!</v>
      </c>
    </row>
    <row r="81" spans="1:25" ht="13.9" customHeight="1" outlineLevel="1">
      <c r="A81" s="3" t="s">
        <v>664</v>
      </c>
      <c r="B81" s="4" t="s">
        <v>175</v>
      </c>
      <c r="C81" s="4" t="s">
        <v>174</v>
      </c>
      <c r="D81" s="4" t="s">
        <v>176</v>
      </c>
      <c r="E81" s="5">
        <v>-17847166.780000001</v>
      </c>
      <c r="F81" s="5">
        <v>0</v>
      </c>
      <c r="G81" s="5">
        <v>0</v>
      </c>
      <c r="H81" s="5">
        <v>-17847166.780000001</v>
      </c>
      <c r="I81" s="5"/>
      <c r="J81" s="8">
        <f t="shared" si="4"/>
        <v>-17847166.780000001</v>
      </c>
      <c r="S81" s="139" t="s">
        <v>174</v>
      </c>
      <c r="T81" s="118" t="s">
        <v>176</v>
      </c>
      <c r="U81" s="8"/>
      <c r="V81" s="8" t="e">
        <f>SUMIF(#REF!,C:C,#REF!)</f>
        <v>#REF!</v>
      </c>
      <c r="W81" s="8"/>
      <c r="X81" s="8"/>
      <c r="Y81" s="8" t="e">
        <f t="shared" si="3"/>
        <v>#REF!</v>
      </c>
    </row>
    <row r="82" spans="1:25" ht="13.9" customHeight="1" outlineLevel="1">
      <c r="A82" s="3" t="s">
        <v>664</v>
      </c>
      <c r="B82" s="4" t="s">
        <v>178</v>
      </c>
      <c r="C82" s="4" t="s">
        <v>177</v>
      </c>
      <c r="D82" s="4" t="s">
        <v>179</v>
      </c>
      <c r="E82" s="5">
        <v>-3644591.81</v>
      </c>
      <c r="F82" s="5">
        <v>0</v>
      </c>
      <c r="G82" s="5">
        <v>0</v>
      </c>
      <c r="H82" s="5">
        <v>-3644591.81</v>
      </c>
      <c r="I82" s="5"/>
      <c r="J82" s="8">
        <f t="shared" si="4"/>
        <v>-3644591.81</v>
      </c>
      <c r="S82" s="139" t="s">
        <v>177</v>
      </c>
      <c r="T82" s="118" t="s">
        <v>179</v>
      </c>
      <c r="U82" s="8"/>
      <c r="V82" s="8" t="e">
        <f>SUMIF(#REF!,C:C,#REF!)</f>
        <v>#REF!</v>
      </c>
      <c r="W82" s="8"/>
      <c r="X82" s="8"/>
      <c r="Y82" s="8" t="e">
        <f t="shared" si="3"/>
        <v>#REF!</v>
      </c>
    </row>
    <row r="83" spans="1:25" ht="13.9" customHeight="1" outlineLevel="1">
      <c r="A83" s="3" t="s">
        <v>664</v>
      </c>
      <c r="B83" s="4" t="s">
        <v>178</v>
      </c>
      <c r="C83" s="4" t="s">
        <v>180</v>
      </c>
      <c r="D83" s="4" t="s">
        <v>181</v>
      </c>
      <c r="E83" s="5">
        <v>-1222664.6200000001</v>
      </c>
      <c r="F83" s="5">
        <v>0</v>
      </c>
      <c r="G83" s="5">
        <v>0</v>
      </c>
      <c r="H83" s="5">
        <v>-1222664.6200000001</v>
      </c>
      <c r="I83" s="5"/>
      <c r="J83" s="8">
        <f t="shared" si="4"/>
        <v>-1222664.6200000001</v>
      </c>
      <c r="S83" s="139" t="s">
        <v>180</v>
      </c>
      <c r="T83" s="118" t="s">
        <v>181</v>
      </c>
      <c r="U83" s="8"/>
      <c r="V83" s="8" t="e">
        <f>SUMIF(#REF!,C:C,#REF!)</f>
        <v>#REF!</v>
      </c>
      <c r="W83" s="8"/>
      <c r="X83" s="8"/>
      <c r="Y83" s="8" t="e">
        <f t="shared" si="3"/>
        <v>#REF!</v>
      </c>
    </row>
    <row r="84" spans="1:25" ht="13.9" customHeight="1" outlineLevel="1">
      <c r="A84" s="3" t="s">
        <v>664</v>
      </c>
      <c r="B84" s="4" t="s">
        <v>178</v>
      </c>
      <c r="C84" s="4" t="s">
        <v>182</v>
      </c>
      <c r="D84" s="4" t="s">
        <v>183</v>
      </c>
      <c r="E84" s="5">
        <v>-3300862.36</v>
      </c>
      <c r="F84" s="5">
        <v>0</v>
      </c>
      <c r="G84" s="5">
        <v>0</v>
      </c>
      <c r="H84" s="5">
        <v>-3300862.36</v>
      </c>
      <c r="I84" s="5"/>
      <c r="J84" s="8">
        <f t="shared" si="4"/>
        <v>-3300862.36</v>
      </c>
      <c r="S84" s="139" t="s">
        <v>182</v>
      </c>
      <c r="T84" s="118" t="s">
        <v>183</v>
      </c>
      <c r="U84" s="8"/>
      <c r="V84" s="8" t="e">
        <f>SUMIF(#REF!,C:C,#REF!)</f>
        <v>#REF!</v>
      </c>
      <c r="W84" s="8"/>
      <c r="X84" s="8"/>
      <c r="Y84" s="8" t="e">
        <f t="shared" si="3"/>
        <v>#REF!</v>
      </c>
    </row>
    <row r="85" spans="1:25" ht="13.9" customHeight="1" outlineLevel="1">
      <c r="A85" s="3" t="s">
        <v>664</v>
      </c>
      <c r="B85" s="4" t="s">
        <v>178</v>
      </c>
      <c r="C85" s="6" t="s">
        <v>184</v>
      </c>
      <c r="D85" s="6" t="s">
        <v>185</v>
      </c>
      <c r="E85" s="7">
        <v>-6233270.7199999997</v>
      </c>
      <c r="F85" s="7">
        <v>0</v>
      </c>
      <c r="G85" s="7">
        <v>0</v>
      </c>
      <c r="H85" s="7">
        <v>-6233270.7199999997</v>
      </c>
      <c r="I85" s="5" t="e">
        <f>VLOOKUP(C85,#REF!,4,FALSE)</f>
        <v>#REF!</v>
      </c>
      <c r="J85" s="120" t="e">
        <f t="shared" si="4"/>
        <v>#REF!</v>
      </c>
      <c r="S85" s="139" t="s">
        <v>184</v>
      </c>
      <c r="T85" s="118" t="s">
        <v>185</v>
      </c>
      <c r="U85" s="8"/>
      <c r="V85" s="8" t="e">
        <f>SUMIF(#REF!,C:C,#REF!)</f>
        <v>#REF!</v>
      </c>
      <c r="W85" s="8"/>
      <c r="X85" s="8"/>
      <c r="Y85" s="8" t="e">
        <f t="shared" si="3"/>
        <v>#REF!</v>
      </c>
    </row>
    <row r="86" spans="1:25" ht="13.9" customHeight="1" outlineLevel="1">
      <c r="A86" s="3" t="s">
        <v>664</v>
      </c>
      <c r="B86" s="4" t="s">
        <v>187</v>
      </c>
      <c r="C86" s="6" t="s">
        <v>186</v>
      </c>
      <c r="D86" s="6" t="s">
        <v>188</v>
      </c>
      <c r="E86" s="7">
        <v>-83245.8</v>
      </c>
      <c r="F86" s="7">
        <v>0</v>
      </c>
      <c r="G86" s="7">
        <v>0</v>
      </c>
      <c r="H86" s="7">
        <v>-83245.8</v>
      </c>
      <c r="I86" s="5" t="e">
        <f>VLOOKUP(C86,#REF!,4,FALSE)</f>
        <v>#REF!</v>
      </c>
      <c r="J86" s="120" t="e">
        <f t="shared" si="4"/>
        <v>#REF!</v>
      </c>
      <c r="S86" s="139" t="s">
        <v>186</v>
      </c>
      <c r="T86" s="118" t="s">
        <v>188</v>
      </c>
      <c r="U86" s="8"/>
      <c r="V86" s="8" t="e">
        <f>SUMIF(#REF!,C:C,#REF!)</f>
        <v>#REF!</v>
      </c>
      <c r="W86" s="8"/>
      <c r="X86" s="8"/>
      <c r="Y86" s="8" t="e">
        <f t="shared" si="3"/>
        <v>#REF!</v>
      </c>
    </row>
    <row r="87" spans="1:25" ht="13.9" customHeight="1" outlineLevel="1">
      <c r="A87" s="3" t="s">
        <v>664</v>
      </c>
      <c r="B87" s="4" t="s">
        <v>190</v>
      </c>
      <c r="C87" s="4" t="s">
        <v>189</v>
      </c>
      <c r="D87" s="4" t="s">
        <v>191</v>
      </c>
      <c r="E87" s="5">
        <v>-2645708.16</v>
      </c>
      <c r="F87" s="5">
        <v>41113.19</v>
      </c>
      <c r="G87" s="5">
        <v>0</v>
      </c>
      <c r="H87" s="5">
        <v>-2604594.9700000002</v>
      </c>
      <c r="I87" s="5"/>
      <c r="J87" s="8">
        <f t="shared" si="4"/>
        <v>-2604594.9700000002</v>
      </c>
      <c r="S87" s="139" t="s">
        <v>189</v>
      </c>
      <c r="T87" s="118" t="s">
        <v>191</v>
      </c>
      <c r="U87" s="8"/>
      <c r="V87" s="8" t="e">
        <f>SUMIF(#REF!,C:C,#REF!)</f>
        <v>#REF!</v>
      </c>
      <c r="W87" s="8"/>
      <c r="X87" s="8"/>
      <c r="Y87" s="8" t="e">
        <f t="shared" si="3"/>
        <v>#REF!</v>
      </c>
    </row>
    <row r="88" spans="1:25" ht="22.15" customHeight="1" outlineLevel="1">
      <c r="A88" s="3" t="s">
        <v>664</v>
      </c>
      <c r="B88" s="4" t="s">
        <v>190</v>
      </c>
      <c r="C88" s="4" t="s">
        <v>192</v>
      </c>
      <c r="D88" s="4" t="s">
        <v>193</v>
      </c>
      <c r="E88" s="5">
        <v>-120000</v>
      </c>
      <c r="F88" s="5">
        <v>0</v>
      </c>
      <c r="G88" s="5">
        <v>0</v>
      </c>
      <c r="H88" s="5">
        <v>-120000</v>
      </c>
      <c r="I88" s="5"/>
      <c r="J88" s="8">
        <f t="shared" si="4"/>
        <v>-120000</v>
      </c>
      <c r="S88" s="139" t="s">
        <v>192</v>
      </c>
      <c r="T88" s="118" t="s">
        <v>193</v>
      </c>
      <c r="U88" s="8"/>
      <c r="V88" s="8" t="e">
        <f>SUMIF(#REF!,C:C,#REF!)</f>
        <v>#REF!</v>
      </c>
      <c r="W88" s="8"/>
      <c r="X88" s="8"/>
      <c r="Y88" s="8" t="e">
        <f t="shared" si="3"/>
        <v>#REF!</v>
      </c>
    </row>
    <row r="89" spans="1:25" ht="22.15" customHeight="1" outlineLevel="1">
      <c r="A89" s="3" t="s">
        <v>664</v>
      </c>
      <c r="B89" s="4" t="s">
        <v>190</v>
      </c>
      <c r="C89" s="4" t="s">
        <v>194</v>
      </c>
      <c r="D89" s="4" t="s">
        <v>195</v>
      </c>
      <c r="E89" s="5">
        <v>-248052.33</v>
      </c>
      <c r="F89" s="5">
        <v>30987.41</v>
      </c>
      <c r="G89" s="5">
        <v>0</v>
      </c>
      <c r="H89" s="5">
        <v>-217064.92</v>
      </c>
      <c r="I89" s="5"/>
      <c r="J89" s="8">
        <f t="shared" si="4"/>
        <v>-217064.92</v>
      </c>
      <c r="S89" s="139" t="s">
        <v>194</v>
      </c>
      <c r="T89" s="118" t="s">
        <v>195</v>
      </c>
      <c r="U89" s="8"/>
      <c r="V89" s="8" t="e">
        <f>SUMIF(#REF!,C:C,#REF!)</f>
        <v>#REF!</v>
      </c>
      <c r="W89" s="8"/>
      <c r="X89" s="8"/>
      <c r="Y89" s="8" t="e">
        <f t="shared" si="3"/>
        <v>#REF!</v>
      </c>
    </row>
    <row r="90" spans="1:25" ht="13.9" customHeight="1" outlineLevel="1">
      <c r="A90" s="3" t="s">
        <v>664</v>
      </c>
      <c r="B90" s="4" t="s">
        <v>190</v>
      </c>
      <c r="C90" s="4" t="s">
        <v>196</v>
      </c>
      <c r="D90" s="4" t="s">
        <v>197</v>
      </c>
      <c r="E90" s="5">
        <v>-771524.21</v>
      </c>
      <c r="F90" s="5">
        <v>144000.63</v>
      </c>
      <c r="G90" s="5">
        <v>386925.92</v>
      </c>
      <c r="H90" s="5">
        <v>-1014449.5</v>
      </c>
      <c r="I90" s="5"/>
      <c r="J90" s="8">
        <f t="shared" si="4"/>
        <v>-1014449.5</v>
      </c>
      <c r="S90" s="139" t="s">
        <v>196</v>
      </c>
      <c r="T90" s="118" t="s">
        <v>197</v>
      </c>
      <c r="U90" s="8"/>
      <c r="V90" s="8" t="e">
        <f>SUMIF(#REF!,C:C,#REF!)</f>
        <v>#REF!</v>
      </c>
      <c r="W90" s="8"/>
      <c r="X90" s="8"/>
      <c r="Y90" s="8" t="e">
        <f t="shared" si="3"/>
        <v>#REF!</v>
      </c>
    </row>
    <row r="91" spans="1:25" ht="22.15" customHeight="1" outlineLevel="1">
      <c r="A91" s="3" t="s">
        <v>664</v>
      </c>
      <c r="B91" s="4" t="s">
        <v>190</v>
      </c>
      <c r="C91" s="4" t="s">
        <v>198</v>
      </c>
      <c r="D91" s="4" t="s">
        <v>199</v>
      </c>
      <c r="E91" s="5">
        <v>-45579.3</v>
      </c>
      <c r="F91" s="5">
        <v>1950.46</v>
      </c>
      <c r="G91" s="5">
        <v>96731.48</v>
      </c>
      <c r="H91" s="5">
        <v>-140360.32000000001</v>
      </c>
      <c r="I91" s="5"/>
      <c r="J91" s="8">
        <f t="shared" si="4"/>
        <v>-140360.32000000001</v>
      </c>
      <c r="S91" s="139" t="s">
        <v>198</v>
      </c>
      <c r="T91" s="118" t="s">
        <v>199</v>
      </c>
      <c r="U91" s="8"/>
      <c r="V91" s="8" t="e">
        <f>SUMIF(#REF!,C:C,#REF!)</f>
        <v>#REF!</v>
      </c>
      <c r="W91" s="8"/>
      <c r="X91" s="8"/>
      <c r="Y91" s="8" t="e">
        <f t="shared" si="3"/>
        <v>#REF!</v>
      </c>
    </row>
    <row r="92" spans="1:25" ht="22.15" customHeight="1" outlineLevel="1">
      <c r="A92" s="3" t="s">
        <v>664</v>
      </c>
      <c r="B92" s="4" t="s">
        <v>190</v>
      </c>
      <c r="C92" s="4" t="s">
        <v>200</v>
      </c>
      <c r="D92" s="4" t="s">
        <v>201</v>
      </c>
      <c r="E92" s="5">
        <v>-72928.350000000006</v>
      </c>
      <c r="F92" s="5">
        <v>0</v>
      </c>
      <c r="G92" s="5">
        <v>0</v>
      </c>
      <c r="H92" s="5">
        <v>-72928.350000000006</v>
      </c>
      <c r="I92" s="5"/>
      <c r="J92" s="8">
        <f t="shared" si="4"/>
        <v>-72928.350000000006</v>
      </c>
      <c r="S92" s="139" t="s">
        <v>200</v>
      </c>
      <c r="T92" s="118" t="s">
        <v>201</v>
      </c>
      <c r="U92" s="8"/>
      <c r="V92" s="8" t="e">
        <f>SUMIF(#REF!,C:C,#REF!)</f>
        <v>#REF!</v>
      </c>
      <c r="W92" s="8"/>
      <c r="X92" s="8"/>
      <c r="Y92" s="8" t="e">
        <f t="shared" si="3"/>
        <v>#REF!</v>
      </c>
    </row>
    <row r="93" spans="1:25" ht="22.15" customHeight="1" outlineLevel="1">
      <c r="A93" s="3" t="s">
        <v>664</v>
      </c>
      <c r="B93" s="4" t="s">
        <v>190</v>
      </c>
      <c r="C93" s="4" t="s">
        <v>202</v>
      </c>
      <c r="D93" s="4" t="s">
        <v>203</v>
      </c>
      <c r="E93" s="5">
        <v>-334107.01</v>
      </c>
      <c r="F93" s="5">
        <v>0</v>
      </c>
      <c r="G93" s="5">
        <v>0</v>
      </c>
      <c r="H93" s="5">
        <v>-334107.01</v>
      </c>
      <c r="I93" s="5"/>
      <c r="J93" s="8">
        <f t="shared" si="4"/>
        <v>-334107.01</v>
      </c>
      <c r="S93" s="139" t="s">
        <v>202</v>
      </c>
      <c r="T93" s="118" t="s">
        <v>203</v>
      </c>
      <c r="U93" s="8"/>
      <c r="V93" s="8" t="e">
        <f>SUMIF(#REF!,C:C,#REF!)</f>
        <v>#REF!</v>
      </c>
      <c r="W93" s="8"/>
      <c r="X93" s="8"/>
      <c r="Y93" s="8" t="e">
        <f t="shared" si="3"/>
        <v>#REF!</v>
      </c>
    </row>
    <row r="94" spans="1:25" ht="22.15" customHeight="1" outlineLevel="1">
      <c r="A94" s="3" t="s">
        <v>664</v>
      </c>
      <c r="B94" s="4" t="s">
        <v>190</v>
      </c>
      <c r="C94" s="4" t="s">
        <v>204</v>
      </c>
      <c r="D94" s="4" t="s">
        <v>205</v>
      </c>
      <c r="E94" s="5">
        <v>-8017.19</v>
      </c>
      <c r="F94" s="5">
        <v>0</v>
      </c>
      <c r="G94" s="5">
        <v>0</v>
      </c>
      <c r="H94" s="5">
        <v>-8017.19</v>
      </c>
      <c r="I94" s="5"/>
      <c r="J94" s="8">
        <f t="shared" si="4"/>
        <v>-8017.19</v>
      </c>
      <c r="S94" s="139" t="s">
        <v>204</v>
      </c>
      <c r="T94" s="118" t="s">
        <v>205</v>
      </c>
      <c r="U94" s="8"/>
      <c r="V94" s="8" t="e">
        <f>SUMIF(#REF!,C:C,#REF!)</f>
        <v>#REF!</v>
      </c>
      <c r="W94" s="8"/>
      <c r="X94" s="8"/>
      <c r="Y94" s="8" t="e">
        <f t="shared" si="3"/>
        <v>#REF!</v>
      </c>
    </row>
    <row r="95" spans="1:25" ht="22.15" customHeight="1" outlineLevel="1">
      <c r="A95" s="3" t="s">
        <v>664</v>
      </c>
      <c r="B95" s="4" t="s">
        <v>190</v>
      </c>
      <c r="C95" s="4" t="s">
        <v>206</v>
      </c>
      <c r="D95" s="4" t="s">
        <v>207</v>
      </c>
      <c r="E95" s="5">
        <v>-40735.43</v>
      </c>
      <c r="F95" s="5">
        <v>0</v>
      </c>
      <c r="G95" s="5">
        <v>0</v>
      </c>
      <c r="H95" s="5">
        <v>-40735.43</v>
      </c>
      <c r="I95" s="5"/>
      <c r="J95" s="8">
        <f t="shared" si="4"/>
        <v>-40735.43</v>
      </c>
      <c r="S95" s="139" t="s">
        <v>206</v>
      </c>
      <c r="T95" s="118" t="s">
        <v>207</v>
      </c>
      <c r="U95" s="8"/>
      <c r="V95" s="8" t="e">
        <f>SUMIF(#REF!,C:C,#REF!)</f>
        <v>#REF!</v>
      </c>
      <c r="W95" s="8"/>
      <c r="X95" s="8"/>
      <c r="Y95" s="8" t="e">
        <f t="shared" si="3"/>
        <v>#REF!</v>
      </c>
    </row>
    <row r="96" spans="1:25" ht="22.15" customHeight="1" outlineLevel="1">
      <c r="A96" s="3" t="s">
        <v>664</v>
      </c>
      <c r="B96" s="4" t="s">
        <v>190</v>
      </c>
      <c r="C96" s="4" t="s">
        <v>208</v>
      </c>
      <c r="D96" s="4" t="s">
        <v>209</v>
      </c>
      <c r="E96" s="5">
        <v>-360909</v>
      </c>
      <c r="F96" s="5">
        <v>0</v>
      </c>
      <c r="G96" s="5">
        <v>0</v>
      </c>
      <c r="H96" s="5">
        <v>-360909</v>
      </c>
      <c r="I96" s="5"/>
      <c r="J96" s="8">
        <f t="shared" si="4"/>
        <v>-360909</v>
      </c>
      <c r="S96" s="139" t="s">
        <v>208</v>
      </c>
      <c r="T96" s="118" t="s">
        <v>209</v>
      </c>
      <c r="U96" s="8"/>
      <c r="V96" s="8" t="e">
        <f>SUMIF(#REF!,C:C,#REF!)</f>
        <v>#REF!</v>
      </c>
      <c r="W96" s="8"/>
      <c r="X96" s="8"/>
      <c r="Y96" s="8" t="e">
        <f t="shared" si="3"/>
        <v>#REF!</v>
      </c>
    </row>
    <row r="97" spans="1:25" ht="22.15" customHeight="1" outlineLevel="1">
      <c r="A97" s="3" t="s">
        <v>664</v>
      </c>
      <c r="B97" s="4" t="s">
        <v>190</v>
      </c>
      <c r="C97" s="4" t="s">
        <v>210</v>
      </c>
      <c r="D97" s="4" t="s">
        <v>211</v>
      </c>
      <c r="E97" s="5">
        <v>-64455.77</v>
      </c>
      <c r="F97" s="5">
        <v>0</v>
      </c>
      <c r="G97" s="5">
        <v>0</v>
      </c>
      <c r="H97" s="5">
        <v>-64455.77</v>
      </c>
      <c r="I97" s="5"/>
      <c r="J97" s="8">
        <f t="shared" si="4"/>
        <v>-64455.77</v>
      </c>
      <c r="S97" s="139" t="s">
        <v>210</v>
      </c>
      <c r="T97" s="118" t="s">
        <v>211</v>
      </c>
      <c r="U97" s="8"/>
      <c r="V97" s="8" t="e">
        <f>SUMIF(#REF!,C:C,#REF!)</f>
        <v>#REF!</v>
      </c>
      <c r="W97" s="8"/>
      <c r="X97" s="8"/>
      <c r="Y97" s="8" t="e">
        <f t="shared" si="3"/>
        <v>#REF!</v>
      </c>
    </row>
    <row r="98" spans="1:25" ht="13.9" customHeight="1" outlineLevel="1">
      <c r="A98" s="3" t="s">
        <v>664</v>
      </c>
      <c r="B98" s="4" t="s">
        <v>190</v>
      </c>
      <c r="C98" s="198" t="s">
        <v>212</v>
      </c>
      <c r="D98" s="198" t="s">
        <v>213</v>
      </c>
      <c r="E98" s="5">
        <v>-5169193.3899999997</v>
      </c>
      <c r="F98" s="5">
        <v>0</v>
      </c>
      <c r="G98" s="5">
        <v>0</v>
      </c>
      <c r="H98" s="5">
        <v>-5169193.3899999997</v>
      </c>
      <c r="I98" s="5" t="e">
        <f>VLOOKUP(C98,#REF!,4,FALSE)</f>
        <v>#REF!</v>
      </c>
      <c r="J98" s="8" t="e">
        <f t="shared" si="4"/>
        <v>#REF!</v>
      </c>
      <c r="S98" s="139" t="s">
        <v>212</v>
      </c>
      <c r="T98" s="118" t="s">
        <v>213</v>
      </c>
      <c r="U98" s="8"/>
      <c r="V98" s="8" t="e">
        <f>SUMIF(#REF!,C:C,#REF!)</f>
        <v>#REF!</v>
      </c>
      <c r="W98" s="8"/>
      <c r="X98" s="8"/>
      <c r="Y98" s="8" t="e">
        <f t="shared" si="3"/>
        <v>#REF!</v>
      </c>
    </row>
    <row r="99" spans="1:25" ht="22.15" customHeight="1" outlineLevel="1">
      <c r="A99" s="3" t="s">
        <v>664</v>
      </c>
      <c r="B99" s="4" t="s">
        <v>190</v>
      </c>
      <c r="C99" s="4" t="s">
        <v>214</v>
      </c>
      <c r="D99" s="4" t="s">
        <v>215</v>
      </c>
      <c r="E99" s="5">
        <v>-229903.14</v>
      </c>
      <c r="F99" s="5">
        <v>0</v>
      </c>
      <c r="G99" s="5">
        <v>0</v>
      </c>
      <c r="H99" s="5">
        <v>-229903.14</v>
      </c>
      <c r="I99" s="5"/>
      <c r="J99" s="8">
        <f t="shared" si="4"/>
        <v>-229903.14</v>
      </c>
      <c r="S99" s="139" t="s">
        <v>214</v>
      </c>
      <c r="T99" s="118" t="s">
        <v>215</v>
      </c>
      <c r="U99" s="8"/>
      <c r="V99" s="8" t="e">
        <f>SUMIF(#REF!,C:C,#REF!)</f>
        <v>#REF!</v>
      </c>
      <c r="W99" s="8"/>
      <c r="X99" s="8"/>
      <c r="Y99" s="8" t="e">
        <f t="shared" si="3"/>
        <v>#REF!</v>
      </c>
    </row>
    <row r="100" spans="1:25" ht="13.9" customHeight="1" outlineLevel="1">
      <c r="A100" s="3" t="s">
        <v>664</v>
      </c>
      <c r="B100" s="4" t="s">
        <v>190</v>
      </c>
      <c r="C100" s="4" t="s">
        <v>216</v>
      </c>
      <c r="D100" s="4" t="s">
        <v>217</v>
      </c>
      <c r="E100" s="5">
        <v>-1024646.62</v>
      </c>
      <c r="F100" s="5">
        <v>0</v>
      </c>
      <c r="G100" s="5">
        <v>0</v>
      </c>
      <c r="H100" s="5">
        <v>-1024646.62</v>
      </c>
      <c r="I100" s="5"/>
      <c r="J100" s="8">
        <f t="shared" si="4"/>
        <v>-1024646.62</v>
      </c>
      <c r="S100" s="139" t="s">
        <v>216</v>
      </c>
      <c r="T100" s="118" t="s">
        <v>217</v>
      </c>
      <c r="U100" s="8"/>
      <c r="V100" s="8" t="e">
        <f>SUMIF(#REF!,C:C,#REF!)</f>
        <v>#REF!</v>
      </c>
      <c r="W100" s="8"/>
      <c r="X100" s="8"/>
      <c r="Y100" s="8" t="e">
        <f t="shared" si="3"/>
        <v>#REF!</v>
      </c>
    </row>
    <row r="101" spans="1:25" ht="13.9" customHeight="1" outlineLevel="1">
      <c r="A101" s="3" t="s">
        <v>664</v>
      </c>
      <c r="B101" s="4" t="s">
        <v>190</v>
      </c>
      <c r="C101" s="4" t="s">
        <v>218</v>
      </c>
      <c r="D101" s="4" t="s">
        <v>219</v>
      </c>
      <c r="E101" s="5">
        <v>-438996.93</v>
      </c>
      <c r="F101" s="5">
        <v>0</v>
      </c>
      <c r="G101" s="5">
        <v>0</v>
      </c>
      <c r="H101" s="5">
        <v>-438996.93</v>
      </c>
      <c r="I101" s="5"/>
      <c r="J101" s="8">
        <f t="shared" si="4"/>
        <v>-438996.93</v>
      </c>
      <c r="S101" s="139" t="s">
        <v>218</v>
      </c>
      <c r="T101" s="118" t="s">
        <v>219</v>
      </c>
      <c r="U101" s="8"/>
      <c r="V101" s="8" t="e">
        <f>SUMIF(#REF!,C:C,#REF!)</f>
        <v>#REF!</v>
      </c>
      <c r="W101" s="8"/>
      <c r="X101" s="8"/>
      <c r="Y101" s="8" t="e">
        <f t="shared" si="3"/>
        <v>#REF!</v>
      </c>
    </row>
    <row r="102" spans="1:25" ht="13.9" customHeight="1" outlineLevel="1">
      <c r="A102" s="3" t="s">
        <v>664</v>
      </c>
      <c r="B102" s="4" t="s">
        <v>221</v>
      </c>
      <c r="C102" s="4" t="s">
        <v>220</v>
      </c>
      <c r="D102" s="4" t="s">
        <v>222</v>
      </c>
      <c r="E102" s="5">
        <v>0</v>
      </c>
      <c r="F102" s="5">
        <v>20000</v>
      </c>
      <c r="G102" s="5">
        <v>20000</v>
      </c>
      <c r="H102" s="5">
        <v>0</v>
      </c>
      <c r="I102" s="5"/>
      <c r="J102" s="8">
        <f t="shared" si="4"/>
        <v>0</v>
      </c>
      <c r="S102" s="139" t="s">
        <v>220</v>
      </c>
      <c r="T102" s="118" t="s">
        <v>222</v>
      </c>
      <c r="U102" s="8"/>
      <c r="V102" s="8" t="e">
        <f>SUMIF(#REF!,C:C,#REF!)</f>
        <v>#REF!</v>
      </c>
      <c r="W102" s="8"/>
      <c r="X102" s="8"/>
      <c r="Y102" s="8" t="e">
        <f t="shared" si="3"/>
        <v>#REF!</v>
      </c>
    </row>
    <row r="103" spans="1:25" ht="13.9" customHeight="1" outlineLevel="1">
      <c r="A103" s="3" t="s">
        <v>664</v>
      </c>
      <c r="B103" s="4" t="s">
        <v>224</v>
      </c>
      <c r="C103" s="4" t="s">
        <v>223</v>
      </c>
      <c r="D103" s="4" t="s">
        <v>225</v>
      </c>
      <c r="E103" s="5">
        <v>-389689.65</v>
      </c>
      <c r="F103" s="5">
        <v>2539.66</v>
      </c>
      <c r="G103" s="5">
        <v>4502539.66</v>
      </c>
      <c r="H103" s="5">
        <v>-4889689.6500000004</v>
      </c>
      <c r="I103" s="5"/>
      <c r="J103" s="8">
        <f t="shared" si="4"/>
        <v>-4889689.6500000004</v>
      </c>
      <c r="S103" s="139" t="s">
        <v>223</v>
      </c>
      <c r="T103" s="118" t="s">
        <v>225</v>
      </c>
      <c r="U103" s="8"/>
      <c r="V103" s="8" t="e">
        <f>SUMIF(#REF!,C:C,#REF!)</f>
        <v>#REF!</v>
      </c>
      <c r="W103" s="8"/>
      <c r="X103" s="8"/>
      <c r="Y103" s="8" t="e">
        <f t="shared" si="3"/>
        <v>#REF!</v>
      </c>
    </row>
    <row r="104" spans="1:25" ht="13.9" customHeight="1" outlineLevel="1">
      <c r="A104" s="3" t="s">
        <v>664</v>
      </c>
      <c r="B104" s="4" t="s">
        <v>221</v>
      </c>
      <c r="C104" s="4" t="s">
        <v>226</v>
      </c>
      <c r="D104" s="4" t="s">
        <v>227</v>
      </c>
      <c r="E104" s="5">
        <v>-33881.199999999997</v>
      </c>
      <c r="F104" s="5">
        <v>0</v>
      </c>
      <c r="G104" s="5">
        <v>0</v>
      </c>
      <c r="H104" s="5">
        <v>-33881.199999999997</v>
      </c>
      <c r="I104" s="5"/>
      <c r="J104" s="8">
        <f t="shared" si="4"/>
        <v>-33881.199999999997</v>
      </c>
      <c r="S104" s="139" t="s">
        <v>226</v>
      </c>
      <c r="T104" s="118" t="s">
        <v>227</v>
      </c>
      <c r="U104" s="8"/>
      <c r="V104" s="8" t="e">
        <f>SUMIF(#REF!,C:C,#REF!)</f>
        <v>#REF!</v>
      </c>
      <c r="W104" s="8"/>
      <c r="X104" s="8"/>
      <c r="Y104" s="8" t="e">
        <f t="shared" si="3"/>
        <v>#REF!</v>
      </c>
    </row>
    <row r="105" spans="1:25" ht="13.9" customHeight="1" outlineLevel="1">
      <c r="A105" s="3" t="s">
        <v>664</v>
      </c>
      <c r="B105" s="4" t="s">
        <v>221</v>
      </c>
      <c r="C105" s="4" t="s">
        <v>228</v>
      </c>
      <c r="D105" s="4" t="s">
        <v>229</v>
      </c>
      <c r="E105" s="5">
        <v>-24951</v>
      </c>
      <c r="F105" s="5">
        <v>90054.3</v>
      </c>
      <c r="G105" s="5">
        <v>31792.720000000001</v>
      </c>
      <c r="H105" s="5">
        <v>33310.58</v>
      </c>
      <c r="I105" s="5"/>
      <c r="J105" s="8">
        <f t="shared" si="4"/>
        <v>33310.58</v>
      </c>
      <c r="S105" s="139" t="s">
        <v>228</v>
      </c>
      <c r="T105" s="118" t="s">
        <v>229</v>
      </c>
      <c r="U105" s="8"/>
      <c r="V105" s="8" t="e">
        <f>SUMIF(#REF!,C:C,#REF!)</f>
        <v>#REF!</v>
      </c>
      <c r="W105" s="8"/>
      <c r="X105" s="8"/>
      <c r="Y105" s="8" t="e">
        <f t="shared" si="3"/>
        <v>#REF!</v>
      </c>
    </row>
    <row r="106" spans="1:25" ht="13.9" customHeight="1" outlineLevel="1">
      <c r="A106" s="3" t="s">
        <v>664</v>
      </c>
      <c r="B106" s="4" t="s">
        <v>221</v>
      </c>
      <c r="C106" s="4" t="s">
        <v>230</v>
      </c>
      <c r="D106" s="4" t="s">
        <v>231</v>
      </c>
      <c r="E106" s="5">
        <v>-3190</v>
      </c>
      <c r="F106" s="5">
        <v>48306.37</v>
      </c>
      <c r="G106" s="5">
        <v>48306.37</v>
      </c>
      <c r="H106" s="5">
        <v>-3190</v>
      </c>
      <c r="I106" s="5"/>
      <c r="J106" s="8">
        <f t="shared" si="4"/>
        <v>-3190</v>
      </c>
      <c r="S106" s="139" t="s">
        <v>230</v>
      </c>
      <c r="T106" s="118" t="s">
        <v>231</v>
      </c>
      <c r="U106" s="8"/>
      <c r="V106" s="8" t="e">
        <f>SUMIF(#REF!,C:C,#REF!)</f>
        <v>#REF!</v>
      </c>
      <c r="W106" s="8"/>
      <c r="X106" s="8"/>
      <c r="Y106" s="8" t="e">
        <f t="shared" si="3"/>
        <v>#REF!</v>
      </c>
    </row>
    <row r="107" spans="1:25" ht="13.9" customHeight="1" outlineLevel="1">
      <c r="A107" s="3" t="s">
        <v>664</v>
      </c>
      <c r="B107" s="4" t="s">
        <v>221</v>
      </c>
      <c r="C107" s="4" t="s">
        <v>232</v>
      </c>
      <c r="D107" s="4" t="s">
        <v>233</v>
      </c>
      <c r="E107" s="5">
        <v>-131152.44</v>
      </c>
      <c r="F107" s="5">
        <v>201284.58</v>
      </c>
      <c r="G107" s="5">
        <v>226862.92</v>
      </c>
      <c r="H107" s="5">
        <v>-156730.78</v>
      </c>
      <c r="I107" s="5"/>
      <c r="J107" s="8">
        <f t="shared" si="4"/>
        <v>-156730.78</v>
      </c>
      <c r="S107" s="139" t="s">
        <v>232</v>
      </c>
      <c r="T107" s="118" t="s">
        <v>233</v>
      </c>
      <c r="U107" s="8"/>
      <c r="V107" s="8" t="e">
        <f>SUMIF(#REF!,C:C,#REF!)</f>
        <v>#REF!</v>
      </c>
      <c r="W107" s="8"/>
      <c r="X107" s="8"/>
      <c r="Y107" s="8" t="e">
        <f t="shared" si="3"/>
        <v>#REF!</v>
      </c>
    </row>
    <row r="108" spans="1:25" ht="13.9" customHeight="1" outlineLevel="1">
      <c r="A108" s="3" t="s">
        <v>664</v>
      </c>
      <c r="B108" s="4" t="s">
        <v>221</v>
      </c>
      <c r="C108" s="4" t="s">
        <v>234</v>
      </c>
      <c r="D108" s="4" t="s">
        <v>235</v>
      </c>
      <c r="E108" s="5">
        <v>-38592.15</v>
      </c>
      <c r="F108" s="5">
        <v>76371.820000000007</v>
      </c>
      <c r="G108" s="5">
        <v>37781.67</v>
      </c>
      <c r="H108" s="5">
        <v>-2</v>
      </c>
      <c r="I108" s="5"/>
      <c r="J108" s="8">
        <f t="shared" si="4"/>
        <v>-2</v>
      </c>
      <c r="S108" s="139" t="s">
        <v>234</v>
      </c>
      <c r="T108" s="118" t="s">
        <v>235</v>
      </c>
      <c r="U108" s="8"/>
      <c r="V108" s="8" t="e">
        <f>SUMIF(#REF!,C:C,#REF!)</f>
        <v>#REF!</v>
      </c>
      <c r="W108" s="8"/>
      <c r="X108" s="8"/>
      <c r="Y108" s="8" t="e">
        <f t="shared" si="3"/>
        <v>#REF!</v>
      </c>
    </row>
    <row r="109" spans="1:25" ht="13.9" customHeight="1" outlineLevel="1">
      <c r="A109" s="3" t="s">
        <v>664</v>
      </c>
      <c r="B109" s="4" t="s">
        <v>221</v>
      </c>
      <c r="C109" s="4" t="s">
        <v>236</v>
      </c>
      <c r="D109" s="4" t="s">
        <v>237</v>
      </c>
      <c r="E109" s="5">
        <v>-56735.97</v>
      </c>
      <c r="F109" s="5">
        <v>40290</v>
      </c>
      <c r="G109" s="5">
        <v>43710.36</v>
      </c>
      <c r="H109" s="5">
        <v>-60156.33</v>
      </c>
      <c r="I109" s="5"/>
      <c r="J109" s="8">
        <f t="shared" si="4"/>
        <v>-60156.33</v>
      </c>
      <c r="S109" s="139" t="s">
        <v>236</v>
      </c>
      <c r="T109" s="118" t="s">
        <v>237</v>
      </c>
      <c r="U109" s="8"/>
      <c r="V109" s="8" t="e">
        <f>SUMIF(#REF!,C:C,#REF!)</f>
        <v>#REF!</v>
      </c>
      <c r="W109" s="8"/>
      <c r="X109" s="8"/>
      <c r="Y109" s="8" t="e">
        <f t="shared" si="3"/>
        <v>#REF!</v>
      </c>
    </row>
    <row r="110" spans="1:25" ht="13.9" customHeight="1" outlineLevel="1">
      <c r="A110" s="3" t="s">
        <v>664</v>
      </c>
      <c r="B110" s="4" t="s">
        <v>221</v>
      </c>
      <c r="C110" s="198" t="s">
        <v>238</v>
      </c>
      <c r="D110" s="198" t="s">
        <v>239</v>
      </c>
      <c r="E110" s="5">
        <v>-2271526.2799999998</v>
      </c>
      <c r="F110" s="5">
        <v>12267743.41</v>
      </c>
      <c r="G110" s="5">
        <v>11177298.17</v>
      </c>
      <c r="H110" s="5">
        <v>-1181081.04</v>
      </c>
      <c r="I110" s="5" t="e">
        <f>VLOOKUP(C110,#REF!,4,FALSE)</f>
        <v>#REF!</v>
      </c>
      <c r="J110" s="8" t="e">
        <f t="shared" si="4"/>
        <v>#REF!</v>
      </c>
      <c r="S110" s="139" t="s">
        <v>238</v>
      </c>
      <c r="T110" s="118" t="s">
        <v>239</v>
      </c>
      <c r="U110" s="8"/>
      <c r="V110" s="8" t="e">
        <f>SUMIF(#REF!,C:C,#REF!)</f>
        <v>#REF!</v>
      </c>
      <c r="W110" s="8"/>
      <c r="X110" s="8"/>
      <c r="Y110" s="8" t="e">
        <f t="shared" si="3"/>
        <v>#REF!</v>
      </c>
    </row>
    <row r="111" spans="1:25" ht="13.9" customHeight="1" outlineLevel="1">
      <c r="A111" s="3" t="s">
        <v>664</v>
      </c>
      <c r="B111" s="4" t="s">
        <v>221</v>
      </c>
      <c r="C111" s="4" t="s">
        <v>240</v>
      </c>
      <c r="D111" s="4" t="s">
        <v>241</v>
      </c>
      <c r="E111" s="5">
        <v>-1468542.64</v>
      </c>
      <c r="F111" s="5">
        <v>397501.77</v>
      </c>
      <c r="G111" s="5">
        <v>30500</v>
      </c>
      <c r="H111" s="5">
        <v>-1101540.8700000001</v>
      </c>
      <c r="I111" s="5"/>
      <c r="J111" s="8">
        <f t="shared" si="4"/>
        <v>-1101540.8700000001</v>
      </c>
      <c r="S111" s="139" t="s">
        <v>240</v>
      </c>
      <c r="T111" s="118" t="s">
        <v>241</v>
      </c>
      <c r="U111" s="8"/>
      <c r="V111" s="8" t="e">
        <f>SUMIF(#REF!,C:C,#REF!)</f>
        <v>#REF!</v>
      </c>
      <c r="W111" s="8"/>
      <c r="X111" s="8"/>
      <c r="Y111" s="8" t="e">
        <f t="shared" si="3"/>
        <v>#REF!</v>
      </c>
    </row>
    <row r="112" spans="1:25" ht="13.9" customHeight="1" outlineLevel="1">
      <c r="A112" s="3" t="s">
        <v>664</v>
      </c>
      <c r="B112" s="4" t="s">
        <v>221</v>
      </c>
      <c r="C112" s="4" t="s">
        <v>242</v>
      </c>
      <c r="D112" s="4" t="s">
        <v>243</v>
      </c>
      <c r="E112" s="5">
        <v>-3314470.66</v>
      </c>
      <c r="F112" s="5">
        <v>11889317.560000001</v>
      </c>
      <c r="G112" s="5">
        <v>9549567</v>
      </c>
      <c r="H112" s="5">
        <v>-974720.1</v>
      </c>
      <c r="I112" s="5"/>
      <c r="J112" s="8">
        <f t="shared" si="4"/>
        <v>-974720.1</v>
      </c>
      <c r="S112" s="139" t="s">
        <v>242</v>
      </c>
      <c r="T112" s="118" t="s">
        <v>243</v>
      </c>
      <c r="U112" s="8"/>
      <c r="V112" s="8" t="e">
        <f>SUMIF(#REF!,C:C,#REF!)</f>
        <v>#REF!</v>
      </c>
      <c r="W112" s="8"/>
      <c r="X112" s="8"/>
      <c r="Y112" s="8" t="e">
        <f t="shared" si="3"/>
        <v>#REF!</v>
      </c>
    </row>
    <row r="113" spans="1:25" ht="22.15" customHeight="1" outlineLevel="1">
      <c r="A113" s="3" t="s">
        <v>664</v>
      </c>
      <c r="B113" s="4" t="s">
        <v>245</v>
      </c>
      <c r="C113" s="4" t="s">
        <v>244</v>
      </c>
      <c r="D113" s="4" t="s">
        <v>246</v>
      </c>
      <c r="E113" s="5">
        <v>-1374785.02</v>
      </c>
      <c r="F113" s="5">
        <v>3299.8</v>
      </c>
      <c r="G113" s="5">
        <v>8348.64</v>
      </c>
      <c r="H113" s="5">
        <v>-1379833.86</v>
      </c>
      <c r="I113" s="5"/>
      <c r="J113" s="8">
        <f t="shared" si="4"/>
        <v>-1379833.86</v>
      </c>
      <c r="S113" s="139" t="s">
        <v>244</v>
      </c>
      <c r="T113" s="118" t="s">
        <v>246</v>
      </c>
      <c r="U113" s="8"/>
      <c r="V113" s="8" t="e">
        <f>SUMIF(#REF!,C:C,#REF!)</f>
        <v>#REF!</v>
      </c>
      <c r="W113" s="8"/>
      <c r="X113" s="8"/>
      <c r="Y113" s="8" t="e">
        <f t="shared" si="3"/>
        <v>#REF!</v>
      </c>
    </row>
    <row r="114" spans="1:25" ht="13.9" customHeight="1" outlineLevel="1">
      <c r="A114" s="3" t="s">
        <v>664</v>
      </c>
      <c r="B114" s="4" t="s">
        <v>245</v>
      </c>
      <c r="C114" s="198" t="s">
        <v>247</v>
      </c>
      <c r="D114" s="198" t="s">
        <v>248</v>
      </c>
      <c r="E114" s="5">
        <v>-289.25</v>
      </c>
      <c r="F114" s="5">
        <v>8973163.3000000007</v>
      </c>
      <c r="G114" s="5">
        <v>8973352.1500000004</v>
      </c>
      <c r="H114" s="5">
        <v>-478.1</v>
      </c>
      <c r="I114" s="7" t="e">
        <f>VLOOKUP(C114,#REF!,4,FALSE)</f>
        <v>#REF!</v>
      </c>
      <c r="J114" s="8" t="e">
        <f t="shared" si="4"/>
        <v>#REF!</v>
      </c>
      <c r="S114" s="139" t="s">
        <v>247</v>
      </c>
      <c r="T114" s="118" t="s">
        <v>248</v>
      </c>
      <c r="U114" s="8"/>
      <c r="V114" s="8" t="e">
        <f>SUMIF(#REF!,C:C,#REF!)</f>
        <v>#REF!</v>
      </c>
      <c r="W114" s="8"/>
      <c r="X114" s="8"/>
      <c r="Y114" s="8" t="e">
        <f t="shared" si="3"/>
        <v>#REF!</v>
      </c>
    </row>
    <row r="115" spans="1:25" ht="13.9" customHeight="1" outlineLevel="1">
      <c r="A115" s="3" t="s">
        <v>664</v>
      </c>
      <c r="B115" s="4" t="s">
        <v>221</v>
      </c>
      <c r="C115" s="4" t="s">
        <v>249</v>
      </c>
      <c r="D115" s="4" t="s">
        <v>250</v>
      </c>
      <c r="E115" s="5">
        <v>-47129.08</v>
      </c>
      <c r="F115" s="5">
        <v>421135.93</v>
      </c>
      <c r="G115" s="5">
        <v>390982.71</v>
      </c>
      <c r="H115" s="5">
        <v>-16975.86</v>
      </c>
      <c r="I115" s="5"/>
      <c r="J115" s="8">
        <f t="shared" si="4"/>
        <v>-16975.86</v>
      </c>
      <c r="S115" s="139" t="s">
        <v>249</v>
      </c>
      <c r="T115" s="118" t="s">
        <v>250</v>
      </c>
      <c r="U115" s="8"/>
      <c r="V115" s="8" t="e">
        <f>SUMIF(#REF!,C:C,#REF!)</f>
        <v>#REF!</v>
      </c>
      <c r="W115" s="8"/>
      <c r="X115" s="8"/>
      <c r="Y115" s="8" t="e">
        <f t="shared" si="3"/>
        <v>#REF!</v>
      </c>
    </row>
    <row r="116" spans="1:25" ht="22.15" customHeight="1" outlineLevel="1">
      <c r="A116" s="3" t="s">
        <v>664</v>
      </c>
      <c r="B116" s="4" t="s">
        <v>245</v>
      </c>
      <c r="C116" s="4" t="s">
        <v>251</v>
      </c>
      <c r="D116" s="4" t="s">
        <v>252</v>
      </c>
      <c r="E116" s="5">
        <v>-628432.59</v>
      </c>
      <c r="F116" s="5">
        <v>0</v>
      </c>
      <c r="G116" s="5">
        <v>0</v>
      </c>
      <c r="H116" s="5">
        <v>-628432.59</v>
      </c>
      <c r="I116" s="5"/>
      <c r="J116" s="8">
        <f t="shared" si="4"/>
        <v>-628432.59</v>
      </c>
      <c r="S116" s="139" t="s">
        <v>251</v>
      </c>
      <c r="T116" s="118" t="s">
        <v>252</v>
      </c>
      <c r="U116" s="8"/>
      <c r="V116" s="8" t="e">
        <f>SUMIF(#REF!,C:C,#REF!)</f>
        <v>#REF!</v>
      </c>
      <c r="W116" s="8"/>
      <c r="X116" s="8"/>
      <c r="Y116" s="8" t="e">
        <f t="shared" si="3"/>
        <v>#REF!</v>
      </c>
    </row>
    <row r="117" spans="1:25" ht="22.15" customHeight="1" outlineLevel="1">
      <c r="A117" s="3" t="s">
        <v>664</v>
      </c>
      <c r="B117" s="4" t="s">
        <v>245</v>
      </c>
      <c r="C117" s="4" t="s">
        <v>253</v>
      </c>
      <c r="D117" s="4" t="s">
        <v>254</v>
      </c>
      <c r="E117" s="5">
        <v>-50173.57</v>
      </c>
      <c r="F117" s="5">
        <v>237356.18</v>
      </c>
      <c r="G117" s="5">
        <v>0</v>
      </c>
      <c r="H117" s="5">
        <v>187182.61</v>
      </c>
      <c r="I117" s="5"/>
      <c r="J117" s="8">
        <f t="shared" si="4"/>
        <v>187182.61</v>
      </c>
      <c r="S117" s="139" t="s">
        <v>253</v>
      </c>
      <c r="T117" s="118" t="s">
        <v>254</v>
      </c>
      <c r="U117" s="8"/>
      <c r="V117" s="8" t="e">
        <f>SUMIF(#REF!,C:C,#REF!)</f>
        <v>#REF!</v>
      </c>
      <c r="W117" s="8"/>
      <c r="X117" s="8"/>
      <c r="Y117" s="8" t="e">
        <f t="shared" si="3"/>
        <v>#REF!</v>
      </c>
    </row>
    <row r="118" spans="1:25" ht="22.15" customHeight="1" outlineLevel="1">
      <c r="A118" s="3" t="s">
        <v>664</v>
      </c>
      <c r="B118" s="4" t="s">
        <v>245</v>
      </c>
      <c r="C118" s="4" t="s">
        <v>255</v>
      </c>
      <c r="D118" s="4" t="s">
        <v>256</v>
      </c>
      <c r="E118" s="5">
        <v>-45104.36</v>
      </c>
      <c r="F118" s="5">
        <v>0</v>
      </c>
      <c r="G118" s="5">
        <v>0</v>
      </c>
      <c r="H118" s="5">
        <v>-45104.36</v>
      </c>
      <c r="I118" s="5"/>
      <c r="J118" s="8">
        <f t="shared" si="4"/>
        <v>-45104.36</v>
      </c>
      <c r="S118" s="139" t="s">
        <v>255</v>
      </c>
      <c r="T118" s="118" t="s">
        <v>256</v>
      </c>
      <c r="U118" s="8"/>
      <c r="V118" s="8" t="e">
        <f>SUMIF(#REF!,C:C,#REF!)</f>
        <v>#REF!</v>
      </c>
      <c r="W118" s="8"/>
      <c r="X118" s="8"/>
      <c r="Y118" s="8" t="e">
        <f t="shared" si="3"/>
        <v>#REF!</v>
      </c>
    </row>
    <row r="119" spans="1:25" ht="22.15" customHeight="1" outlineLevel="1">
      <c r="A119" s="3" t="s">
        <v>664</v>
      </c>
      <c r="B119" s="4" t="s">
        <v>245</v>
      </c>
      <c r="C119" s="4" t="s">
        <v>257</v>
      </c>
      <c r="D119" s="4" t="s">
        <v>258</v>
      </c>
      <c r="E119" s="5">
        <v>-47557.71</v>
      </c>
      <c r="F119" s="5">
        <v>136583.04000000001</v>
      </c>
      <c r="G119" s="5">
        <v>0</v>
      </c>
      <c r="H119" s="5">
        <v>89025.33</v>
      </c>
      <c r="I119" s="5"/>
      <c r="J119" s="8">
        <f t="shared" si="4"/>
        <v>89025.33</v>
      </c>
      <c r="S119" s="139" t="s">
        <v>257</v>
      </c>
      <c r="T119" s="118" t="s">
        <v>258</v>
      </c>
      <c r="U119" s="8"/>
      <c r="V119" s="8" t="e">
        <f>SUMIF(#REF!,C:C,#REF!)</f>
        <v>#REF!</v>
      </c>
      <c r="W119" s="8"/>
      <c r="X119" s="8"/>
      <c r="Y119" s="8" t="e">
        <f t="shared" si="3"/>
        <v>#REF!</v>
      </c>
    </row>
    <row r="120" spans="1:25" ht="22.15" customHeight="1" outlineLevel="1">
      <c r="A120" s="3" t="s">
        <v>664</v>
      </c>
      <c r="B120" s="4" t="s">
        <v>245</v>
      </c>
      <c r="C120" s="4" t="s">
        <v>259</v>
      </c>
      <c r="D120" s="4" t="s">
        <v>260</v>
      </c>
      <c r="E120" s="5">
        <v>-9428.0300000000007</v>
      </c>
      <c r="F120" s="5">
        <v>2400</v>
      </c>
      <c r="G120" s="5">
        <v>0.39</v>
      </c>
      <c r="H120" s="5">
        <v>-7028.42</v>
      </c>
      <c r="I120" s="5"/>
      <c r="J120" s="8">
        <f t="shared" si="4"/>
        <v>-7028.42</v>
      </c>
      <c r="S120" s="139" t="s">
        <v>259</v>
      </c>
      <c r="T120" s="118" t="s">
        <v>260</v>
      </c>
      <c r="U120" s="8"/>
      <c r="V120" s="8" t="e">
        <f>SUMIF(#REF!,C:C,#REF!)</f>
        <v>#REF!</v>
      </c>
      <c r="W120" s="8"/>
      <c r="X120" s="8"/>
      <c r="Y120" s="8" t="e">
        <f t="shared" si="3"/>
        <v>#REF!</v>
      </c>
    </row>
    <row r="121" spans="1:25" ht="22.15" customHeight="1" outlineLevel="1">
      <c r="A121" s="3" t="s">
        <v>664</v>
      </c>
      <c r="B121" s="4" t="s">
        <v>245</v>
      </c>
      <c r="C121" s="4" t="s">
        <v>261</v>
      </c>
      <c r="D121" s="4" t="s">
        <v>262</v>
      </c>
      <c r="E121" s="5">
        <v>0</v>
      </c>
      <c r="F121" s="5">
        <v>2050357.23</v>
      </c>
      <c r="G121" s="5">
        <v>0</v>
      </c>
      <c r="H121" s="5">
        <v>2050357.23</v>
      </c>
      <c r="I121" s="5"/>
      <c r="J121" s="8">
        <f t="shared" si="4"/>
        <v>2050357.23</v>
      </c>
      <c r="S121" s="139" t="s">
        <v>261</v>
      </c>
      <c r="T121" s="118" t="s">
        <v>262</v>
      </c>
      <c r="U121" s="8"/>
      <c r="V121" s="8" t="e">
        <f>SUMIF(#REF!,C:C,#REF!)</f>
        <v>#REF!</v>
      </c>
      <c r="W121" s="8"/>
      <c r="X121" s="8"/>
      <c r="Y121" s="8" t="e">
        <f t="shared" si="3"/>
        <v>#REF!</v>
      </c>
    </row>
    <row r="122" spans="1:25" ht="22.15" customHeight="1" outlineLevel="1">
      <c r="A122" s="3" t="s">
        <v>664</v>
      </c>
      <c r="B122" s="4" t="s">
        <v>245</v>
      </c>
      <c r="C122" s="4" t="s">
        <v>263</v>
      </c>
      <c r="D122" s="4" t="s">
        <v>264</v>
      </c>
      <c r="E122" s="5">
        <v>0</v>
      </c>
      <c r="F122" s="5">
        <v>72652.69</v>
      </c>
      <c r="G122" s="5">
        <v>0</v>
      </c>
      <c r="H122" s="5">
        <v>72652.69</v>
      </c>
      <c r="I122" s="5"/>
      <c r="J122" s="8">
        <f t="shared" si="4"/>
        <v>72652.69</v>
      </c>
      <c r="S122" s="139" t="s">
        <v>263</v>
      </c>
      <c r="T122" s="118" t="s">
        <v>264</v>
      </c>
      <c r="U122" s="8"/>
      <c r="V122" s="8" t="e">
        <f>SUMIF(#REF!,C:C,#REF!)</f>
        <v>#REF!</v>
      </c>
      <c r="W122" s="8"/>
      <c r="X122" s="8"/>
      <c r="Y122" s="8" t="e">
        <f t="shared" si="3"/>
        <v>#REF!</v>
      </c>
    </row>
    <row r="123" spans="1:25" ht="22.15" customHeight="1" outlineLevel="1">
      <c r="A123" s="3" t="s">
        <v>664</v>
      </c>
      <c r="B123" s="4" t="s">
        <v>245</v>
      </c>
      <c r="C123" s="4" t="s">
        <v>265</v>
      </c>
      <c r="D123" s="4" t="s">
        <v>266</v>
      </c>
      <c r="E123" s="5">
        <v>-193886.45</v>
      </c>
      <c r="F123" s="5">
        <v>0</v>
      </c>
      <c r="G123" s="5">
        <v>0</v>
      </c>
      <c r="H123" s="5">
        <v>-193886.45</v>
      </c>
      <c r="I123" s="5"/>
      <c r="J123" s="8">
        <f t="shared" si="4"/>
        <v>-193886.45</v>
      </c>
      <c r="S123" s="139" t="s">
        <v>265</v>
      </c>
      <c r="T123" s="118" t="s">
        <v>266</v>
      </c>
      <c r="U123" s="8"/>
      <c r="V123" s="8" t="e">
        <f>SUMIF(#REF!,C:C,#REF!)</f>
        <v>#REF!</v>
      </c>
      <c r="W123" s="8"/>
      <c r="X123" s="8"/>
      <c r="Y123" s="8" t="e">
        <f t="shared" si="3"/>
        <v>#REF!</v>
      </c>
    </row>
    <row r="124" spans="1:25" ht="22.15" customHeight="1" outlineLevel="1">
      <c r="A124" s="3" t="s">
        <v>664</v>
      </c>
      <c r="B124" s="4" t="s">
        <v>245</v>
      </c>
      <c r="C124" s="4" t="s">
        <v>267</v>
      </c>
      <c r="D124" s="4" t="s">
        <v>268</v>
      </c>
      <c r="E124" s="5">
        <v>-558677.31999999995</v>
      </c>
      <c r="F124" s="5">
        <v>0</v>
      </c>
      <c r="G124" s="5">
        <v>0</v>
      </c>
      <c r="H124" s="5">
        <v>-558677.31999999995</v>
      </c>
      <c r="I124" s="5"/>
      <c r="J124" s="8">
        <f t="shared" si="4"/>
        <v>-558677.31999999995</v>
      </c>
      <c r="S124" s="139" t="s">
        <v>267</v>
      </c>
      <c r="T124" s="118" t="s">
        <v>268</v>
      </c>
      <c r="U124" s="8"/>
      <c r="V124" s="8" t="e">
        <f>SUMIF(#REF!,C:C,#REF!)</f>
        <v>#REF!</v>
      </c>
      <c r="W124" s="8"/>
      <c r="X124" s="8"/>
      <c r="Y124" s="8" t="e">
        <f t="shared" si="3"/>
        <v>#REF!</v>
      </c>
    </row>
    <row r="125" spans="1:25" ht="22.15" customHeight="1" outlineLevel="1">
      <c r="A125" s="3" t="s">
        <v>664</v>
      </c>
      <c r="B125" s="4" t="s">
        <v>245</v>
      </c>
      <c r="C125" s="4" t="s">
        <v>269</v>
      </c>
      <c r="D125" s="4" t="s">
        <v>270</v>
      </c>
      <c r="E125" s="5">
        <v>-90170.84</v>
      </c>
      <c r="F125" s="5">
        <v>0</v>
      </c>
      <c r="G125" s="5">
        <v>0</v>
      </c>
      <c r="H125" s="5">
        <v>-90170.84</v>
      </c>
      <c r="I125" s="5"/>
      <c r="J125" s="8">
        <f t="shared" si="4"/>
        <v>-90170.84</v>
      </c>
      <c r="S125" s="139" t="s">
        <v>269</v>
      </c>
      <c r="T125" s="118" t="s">
        <v>270</v>
      </c>
      <c r="U125" s="8"/>
      <c r="V125" s="8" t="e">
        <f>SUMIF(#REF!,C:C,#REF!)</f>
        <v>#REF!</v>
      </c>
      <c r="W125" s="8"/>
      <c r="X125" s="8"/>
      <c r="Y125" s="8" t="e">
        <f t="shared" si="3"/>
        <v>#REF!</v>
      </c>
    </row>
    <row r="126" spans="1:25" ht="22.15" customHeight="1" outlineLevel="1">
      <c r="A126" s="3" t="s">
        <v>664</v>
      </c>
      <c r="B126" s="4" t="s">
        <v>245</v>
      </c>
      <c r="C126" s="4" t="s">
        <v>271</v>
      </c>
      <c r="D126" s="4" t="s">
        <v>272</v>
      </c>
      <c r="E126" s="5">
        <v>-400545.17</v>
      </c>
      <c r="F126" s="5">
        <v>0</v>
      </c>
      <c r="G126" s="5">
        <v>0</v>
      </c>
      <c r="H126" s="5">
        <v>-400545.17</v>
      </c>
      <c r="I126" s="5"/>
      <c r="J126" s="8">
        <f t="shared" si="4"/>
        <v>-400545.17</v>
      </c>
      <c r="S126" s="139" t="s">
        <v>271</v>
      </c>
      <c r="T126" s="118" t="s">
        <v>272</v>
      </c>
      <c r="U126" s="8"/>
      <c r="V126" s="8" t="e">
        <f>SUMIF(#REF!,C:C,#REF!)</f>
        <v>#REF!</v>
      </c>
      <c r="W126" s="8"/>
      <c r="X126" s="8"/>
      <c r="Y126" s="8" t="e">
        <f t="shared" si="3"/>
        <v>#REF!</v>
      </c>
    </row>
    <row r="127" spans="1:25" ht="22.15" customHeight="1" outlineLevel="1">
      <c r="A127" s="3" t="s">
        <v>664</v>
      </c>
      <c r="B127" s="4" t="s">
        <v>245</v>
      </c>
      <c r="C127" s="4" t="s">
        <v>273</v>
      </c>
      <c r="D127" s="4" t="s">
        <v>274</v>
      </c>
      <c r="E127" s="5">
        <v>-65149</v>
      </c>
      <c r="F127" s="5">
        <v>0</v>
      </c>
      <c r="G127" s="5">
        <v>0</v>
      </c>
      <c r="H127" s="5">
        <v>-65149</v>
      </c>
      <c r="I127" s="5"/>
      <c r="J127" s="8">
        <f t="shared" si="4"/>
        <v>-65149</v>
      </c>
      <c r="S127" s="139" t="s">
        <v>273</v>
      </c>
      <c r="T127" s="118" t="s">
        <v>274</v>
      </c>
      <c r="U127" s="8"/>
      <c r="V127" s="8" t="e">
        <f>SUMIF(#REF!,C:C,#REF!)</f>
        <v>#REF!</v>
      </c>
      <c r="W127" s="8"/>
      <c r="X127" s="8"/>
      <c r="Y127" s="8" t="e">
        <f t="shared" si="3"/>
        <v>#REF!</v>
      </c>
    </row>
    <row r="128" spans="1:25" ht="22.15" customHeight="1" outlineLevel="1">
      <c r="A128" s="3" t="s">
        <v>664</v>
      </c>
      <c r="B128" s="4" t="s">
        <v>245</v>
      </c>
      <c r="C128" s="4" t="s">
        <v>275</v>
      </c>
      <c r="D128" s="4" t="s">
        <v>276</v>
      </c>
      <c r="E128" s="5">
        <v>-1797961.14</v>
      </c>
      <c r="F128" s="5">
        <v>0</v>
      </c>
      <c r="G128" s="5">
        <v>0</v>
      </c>
      <c r="H128" s="5">
        <v>-1797961.14</v>
      </c>
      <c r="I128" s="5"/>
      <c r="J128" s="8">
        <f t="shared" si="4"/>
        <v>-1797961.14</v>
      </c>
      <c r="S128" s="139" t="s">
        <v>275</v>
      </c>
      <c r="T128" s="118" t="s">
        <v>276</v>
      </c>
      <c r="U128" s="8"/>
      <c r="V128" s="8" t="e">
        <f>SUMIF(#REF!,C:C,#REF!)</f>
        <v>#REF!</v>
      </c>
      <c r="W128" s="8"/>
      <c r="X128" s="8"/>
      <c r="Y128" s="8" t="e">
        <f t="shared" si="3"/>
        <v>#REF!</v>
      </c>
    </row>
    <row r="129" spans="1:25" ht="22.15" customHeight="1" outlineLevel="1">
      <c r="A129" s="3" t="s">
        <v>664</v>
      </c>
      <c r="B129" s="4" t="s">
        <v>245</v>
      </c>
      <c r="C129" s="4" t="s">
        <v>277</v>
      </c>
      <c r="D129" s="4" t="s">
        <v>278</v>
      </c>
      <c r="E129" s="5">
        <v>-55529.42</v>
      </c>
      <c r="F129" s="5">
        <v>0</v>
      </c>
      <c r="G129" s="5">
        <v>0</v>
      </c>
      <c r="H129" s="5">
        <v>-55529.42</v>
      </c>
      <c r="I129" s="5"/>
      <c r="J129" s="8">
        <f t="shared" si="4"/>
        <v>-55529.42</v>
      </c>
      <c r="S129" s="139" t="s">
        <v>277</v>
      </c>
      <c r="T129" s="118" t="s">
        <v>278</v>
      </c>
      <c r="U129" s="8"/>
      <c r="V129" s="8" t="e">
        <f>SUMIF(#REF!,C:C,#REF!)</f>
        <v>#REF!</v>
      </c>
      <c r="W129" s="8"/>
      <c r="X129" s="8"/>
      <c r="Y129" s="8" t="e">
        <f t="shared" si="3"/>
        <v>#REF!</v>
      </c>
    </row>
    <row r="130" spans="1:25" ht="13.9" customHeight="1" outlineLevel="1">
      <c r="A130" s="3" t="s">
        <v>664</v>
      </c>
      <c r="B130" s="4" t="s">
        <v>280</v>
      </c>
      <c r="C130" s="198" t="s">
        <v>279</v>
      </c>
      <c r="D130" s="198" t="s">
        <v>281</v>
      </c>
      <c r="E130" s="5">
        <v>-6863.19</v>
      </c>
      <c r="F130" s="5">
        <v>38231</v>
      </c>
      <c r="G130" s="5">
        <v>35189</v>
      </c>
      <c r="H130" s="5">
        <v>-3821.19</v>
      </c>
      <c r="I130" s="5" t="e">
        <f>VLOOKUP(C130,#REF!,4,FALSE)</f>
        <v>#REF!</v>
      </c>
      <c r="J130" s="8" t="e">
        <f t="shared" si="4"/>
        <v>#REF!</v>
      </c>
      <c r="S130" s="139" t="s">
        <v>279</v>
      </c>
      <c r="T130" s="118" t="s">
        <v>281</v>
      </c>
      <c r="U130" s="8"/>
      <c r="V130" s="8" t="e">
        <f>SUMIF(#REF!,C:C,#REF!)</f>
        <v>#REF!</v>
      </c>
      <c r="W130" s="8"/>
      <c r="X130" s="8"/>
      <c r="Y130" s="8" t="e">
        <f t="shared" si="3"/>
        <v>#REF!</v>
      </c>
    </row>
    <row r="131" spans="1:25" ht="13.9" customHeight="1" outlineLevel="1">
      <c r="A131" s="3" t="s">
        <v>664</v>
      </c>
      <c r="B131" s="4" t="s">
        <v>280</v>
      </c>
      <c r="C131" s="4" t="s">
        <v>282</v>
      </c>
      <c r="D131" s="4" t="s">
        <v>283</v>
      </c>
      <c r="E131" s="5">
        <v>-16152.05</v>
      </c>
      <c r="F131" s="5">
        <v>126981.33</v>
      </c>
      <c r="G131" s="5">
        <v>187944.25</v>
      </c>
      <c r="H131" s="5">
        <v>-77114.97</v>
      </c>
      <c r="I131" s="5"/>
      <c r="J131" s="8">
        <f t="shared" si="4"/>
        <v>-77114.97</v>
      </c>
      <c r="S131" s="139" t="s">
        <v>282</v>
      </c>
      <c r="T131" s="118" t="s">
        <v>283</v>
      </c>
      <c r="U131" s="8"/>
      <c r="V131" s="8" t="e">
        <f>SUMIF(#REF!,C:C,#REF!)</f>
        <v>#REF!</v>
      </c>
      <c r="W131" s="8"/>
      <c r="X131" s="8"/>
      <c r="Y131" s="8" t="e">
        <f t="shared" si="3"/>
        <v>#REF!</v>
      </c>
    </row>
    <row r="132" spans="1:25" ht="13.9" customHeight="1" outlineLevel="1">
      <c r="A132" s="3" t="s">
        <v>664</v>
      </c>
      <c r="B132" s="4" t="s">
        <v>280</v>
      </c>
      <c r="C132" s="4" t="s">
        <v>284</v>
      </c>
      <c r="D132" s="4" t="s">
        <v>285</v>
      </c>
      <c r="E132" s="5">
        <v>-662460.47</v>
      </c>
      <c r="F132" s="5">
        <v>6386337.1799999997</v>
      </c>
      <c r="G132" s="5">
        <v>6092385.2800000003</v>
      </c>
      <c r="H132" s="5">
        <v>-368508.57</v>
      </c>
      <c r="I132" s="5"/>
      <c r="J132" s="8">
        <f t="shared" si="4"/>
        <v>-368508.57</v>
      </c>
      <c r="S132" s="139" t="s">
        <v>284</v>
      </c>
      <c r="T132" s="118" t="s">
        <v>285</v>
      </c>
      <c r="U132" s="8"/>
      <c r="V132" s="8" t="e">
        <f>SUMIF(#REF!,C:C,#REF!)</f>
        <v>#REF!</v>
      </c>
      <c r="W132" s="8"/>
      <c r="X132" s="8"/>
      <c r="Y132" s="8" t="e">
        <f t="shared" si="3"/>
        <v>#REF!</v>
      </c>
    </row>
    <row r="133" spans="1:25" ht="22.15" customHeight="1" outlineLevel="1">
      <c r="A133" s="3" t="s">
        <v>664</v>
      </c>
      <c r="B133" s="4" t="s">
        <v>280</v>
      </c>
      <c r="C133" s="4" t="s">
        <v>286</v>
      </c>
      <c r="D133" s="4" t="s">
        <v>287</v>
      </c>
      <c r="E133" s="5">
        <v>0</v>
      </c>
      <c r="F133" s="5">
        <v>21491.17</v>
      </c>
      <c r="G133" s="5">
        <v>22245.07</v>
      </c>
      <c r="H133" s="5">
        <v>-753.9</v>
      </c>
      <c r="I133" s="5"/>
      <c r="J133" s="8">
        <f t="shared" si="4"/>
        <v>-753.9</v>
      </c>
      <c r="S133" s="139" t="s">
        <v>286</v>
      </c>
      <c r="T133" s="118" t="s">
        <v>287</v>
      </c>
      <c r="U133" s="8"/>
      <c r="V133" s="8" t="e">
        <f>SUMIF(#REF!,C:C,#REF!)</f>
        <v>#REF!</v>
      </c>
      <c r="W133" s="8"/>
      <c r="X133" s="8"/>
      <c r="Y133" s="8" t="e">
        <f t="shared" si="3"/>
        <v>#REF!</v>
      </c>
    </row>
    <row r="134" spans="1:25" ht="13.9" customHeight="1" outlineLevel="1">
      <c r="A134" s="3" t="s">
        <v>664</v>
      </c>
      <c r="B134" s="4" t="s">
        <v>280</v>
      </c>
      <c r="C134" s="4" t="s">
        <v>288</v>
      </c>
      <c r="D134" s="4" t="s">
        <v>289</v>
      </c>
      <c r="E134" s="5">
        <v>9.19</v>
      </c>
      <c r="F134" s="5">
        <v>240.82</v>
      </c>
      <c r="G134" s="5">
        <v>0</v>
      </c>
      <c r="H134" s="5">
        <v>250.01</v>
      </c>
      <c r="I134" s="5"/>
      <c r="J134" s="8">
        <f t="shared" si="4"/>
        <v>250.01</v>
      </c>
      <c r="S134" s="139" t="s">
        <v>288</v>
      </c>
      <c r="T134" s="118" t="s">
        <v>289</v>
      </c>
      <c r="U134" s="8"/>
      <c r="V134" s="8" t="e">
        <f>SUMIF(#REF!,C:C,#REF!)</f>
        <v>#REF!</v>
      </c>
      <c r="W134" s="8"/>
      <c r="X134" s="8"/>
      <c r="Y134" s="8" t="e">
        <f t="shared" ref="Y134:Y163" si="5">+U134+V134</f>
        <v>#REF!</v>
      </c>
    </row>
    <row r="135" spans="1:25" ht="13.9" customHeight="1" outlineLevel="1">
      <c r="A135" s="3" t="s">
        <v>664</v>
      </c>
      <c r="B135" s="4" t="s">
        <v>280</v>
      </c>
      <c r="C135" s="4" t="s">
        <v>290</v>
      </c>
      <c r="D135" s="4" t="s">
        <v>291</v>
      </c>
      <c r="E135" s="5">
        <v>0</v>
      </c>
      <c r="F135" s="5">
        <v>10035.370000000001</v>
      </c>
      <c r="G135" s="5">
        <v>0</v>
      </c>
      <c r="H135" s="5">
        <v>10035.370000000001</v>
      </c>
      <c r="I135" s="5"/>
      <c r="J135" s="8">
        <f t="shared" ref="J135:J163" si="6">+H135+I135</f>
        <v>10035.370000000001</v>
      </c>
      <c r="S135" s="139" t="s">
        <v>290</v>
      </c>
      <c r="T135" s="118" t="s">
        <v>291</v>
      </c>
      <c r="U135" s="8"/>
      <c r="V135" s="8" t="e">
        <f>SUMIF(#REF!,C:C,#REF!)</f>
        <v>#REF!</v>
      </c>
      <c r="W135" s="8"/>
      <c r="X135" s="8"/>
      <c r="Y135" s="8" t="e">
        <f t="shared" si="5"/>
        <v>#REF!</v>
      </c>
    </row>
    <row r="136" spans="1:25" ht="13.9" customHeight="1" outlineLevel="1">
      <c r="A136" s="3" t="s">
        <v>664</v>
      </c>
      <c r="B136" s="4" t="s">
        <v>280</v>
      </c>
      <c r="C136" s="4" t="s">
        <v>292</v>
      </c>
      <c r="D136" s="4" t="s">
        <v>293</v>
      </c>
      <c r="E136" s="5">
        <v>-834526.96</v>
      </c>
      <c r="F136" s="5">
        <v>63902.89</v>
      </c>
      <c r="G136" s="5">
        <v>0</v>
      </c>
      <c r="H136" s="5">
        <v>-770624.07</v>
      </c>
      <c r="I136" s="5"/>
      <c r="J136" s="8">
        <f t="shared" si="6"/>
        <v>-770624.07</v>
      </c>
      <c r="S136" s="139" t="s">
        <v>292</v>
      </c>
      <c r="T136" s="118" t="s">
        <v>293</v>
      </c>
      <c r="U136" s="8"/>
      <c r="V136" s="8" t="e">
        <f>SUMIF(#REF!,C:C,#REF!)</f>
        <v>#REF!</v>
      </c>
      <c r="W136" s="8"/>
      <c r="X136" s="8"/>
      <c r="Y136" s="8" t="e">
        <f t="shared" si="5"/>
        <v>#REF!</v>
      </c>
    </row>
    <row r="137" spans="1:25" ht="13.9" customHeight="1" outlineLevel="1">
      <c r="A137" s="3" t="s">
        <v>664</v>
      </c>
      <c r="B137" s="4" t="s">
        <v>280</v>
      </c>
      <c r="C137" s="4" t="s">
        <v>294</v>
      </c>
      <c r="D137" s="4" t="s">
        <v>295</v>
      </c>
      <c r="E137" s="5">
        <v>0</v>
      </c>
      <c r="F137" s="5">
        <v>555593.25</v>
      </c>
      <c r="G137" s="5">
        <v>0</v>
      </c>
      <c r="H137" s="5">
        <v>555593.25</v>
      </c>
      <c r="I137" s="5"/>
      <c r="J137" s="8">
        <f t="shared" si="6"/>
        <v>555593.25</v>
      </c>
      <c r="S137" s="139" t="s">
        <v>294</v>
      </c>
      <c r="T137" s="118" t="s">
        <v>295</v>
      </c>
      <c r="U137" s="8"/>
      <c r="V137" s="8" t="e">
        <f>SUMIF(#REF!,C:C,#REF!)</f>
        <v>#REF!</v>
      </c>
      <c r="W137" s="8"/>
      <c r="X137" s="8"/>
      <c r="Y137" s="8" t="e">
        <f t="shared" si="5"/>
        <v>#REF!</v>
      </c>
    </row>
    <row r="138" spans="1:25" ht="13.9" customHeight="1" outlineLevel="1">
      <c r="A138" s="3" t="s">
        <v>664</v>
      </c>
      <c r="B138" s="4" t="s">
        <v>297</v>
      </c>
      <c r="C138" s="4" t="s">
        <v>296</v>
      </c>
      <c r="D138" s="4" t="s">
        <v>298</v>
      </c>
      <c r="E138" s="5">
        <v>-2054</v>
      </c>
      <c r="F138" s="5">
        <v>4419.6499999999996</v>
      </c>
      <c r="G138" s="5">
        <v>2365.65</v>
      </c>
      <c r="H138" s="5">
        <v>0</v>
      </c>
      <c r="I138" s="5"/>
      <c r="J138" s="8">
        <f t="shared" si="6"/>
        <v>0</v>
      </c>
      <c r="S138" s="139" t="s">
        <v>296</v>
      </c>
      <c r="T138" s="118" t="s">
        <v>298</v>
      </c>
      <c r="U138" s="8"/>
      <c r="V138" s="8" t="e">
        <f>SUMIF(#REF!,C:C,#REF!)</f>
        <v>#REF!</v>
      </c>
      <c r="W138" s="8"/>
      <c r="X138" s="8"/>
      <c r="Y138" s="8" t="e">
        <f t="shared" si="5"/>
        <v>#REF!</v>
      </c>
    </row>
    <row r="139" spans="1:25" ht="13.9" customHeight="1" outlineLevel="1">
      <c r="A139" s="3" t="s">
        <v>664</v>
      </c>
      <c r="B139" s="4" t="s">
        <v>297</v>
      </c>
      <c r="C139" s="4" t="s">
        <v>299</v>
      </c>
      <c r="D139" s="4" t="s">
        <v>300</v>
      </c>
      <c r="E139" s="5">
        <v>-4692</v>
      </c>
      <c r="F139" s="5">
        <v>9030</v>
      </c>
      <c r="G139" s="5">
        <v>4338</v>
      </c>
      <c r="H139" s="5">
        <v>0</v>
      </c>
      <c r="I139" s="5"/>
      <c r="J139" s="8">
        <f t="shared" si="6"/>
        <v>0</v>
      </c>
      <c r="S139" s="139" t="s">
        <v>299</v>
      </c>
      <c r="T139" s="118" t="s">
        <v>300</v>
      </c>
      <c r="U139" s="8"/>
      <c r="V139" s="8" t="e">
        <f>SUMIF(#REF!,C:C,#REF!)</f>
        <v>#REF!</v>
      </c>
      <c r="W139" s="8"/>
      <c r="X139" s="8"/>
      <c r="Y139" s="8" t="e">
        <f t="shared" si="5"/>
        <v>#REF!</v>
      </c>
    </row>
    <row r="140" spans="1:25" ht="13.9" customHeight="1" outlineLevel="1">
      <c r="A140" s="3" t="s">
        <v>664</v>
      </c>
      <c r="B140" s="4" t="s">
        <v>297</v>
      </c>
      <c r="C140" s="198" t="s">
        <v>301</v>
      </c>
      <c r="D140" s="198" t="s">
        <v>302</v>
      </c>
      <c r="E140" s="5">
        <v>-565586.31000000006</v>
      </c>
      <c r="F140" s="5">
        <v>1138571.6200000001</v>
      </c>
      <c r="G140" s="5">
        <v>1083737.04</v>
      </c>
      <c r="H140" s="5">
        <v>-510751.73</v>
      </c>
      <c r="I140" s="5" t="e">
        <f>VLOOKUP(C140,#REF!,4,FALSE)</f>
        <v>#REF!</v>
      </c>
      <c r="J140" s="8" t="e">
        <f t="shared" si="6"/>
        <v>#REF!</v>
      </c>
      <c r="S140" s="139" t="s">
        <v>301</v>
      </c>
      <c r="T140" s="118" t="s">
        <v>302</v>
      </c>
      <c r="U140" s="8"/>
      <c r="V140" s="8" t="e">
        <f>SUMIF(#REF!,C:C,#REF!)</f>
        <v>#REF!</v>
      </c>
      <c r="W140" s="8"/>
      <c r="X140" s="8"/>
      <c r="Y140" s="8" t="e">
        <f t="shared" si="5"/>
        <v>#REF!</v>
      </c>
    </row>
    <row r="141" spans="1:25" ht="13.9" customHeight="1" outlineLevel="1">
      <c r="A141" s="3" t="s">
        <v>664</v>
      </c>
      <c r="B141" s="113" t="s">
        <v>221</v>
      </c>
      <c r="C141" s="4" t="s">
        <v>303</v>
      </c>
      <c r="D141" s="4" t="s">
        <v>304</v>
      </c>
      <c r="E141" s="5">
        <v>0</v>
      </c>
      <c r="F141" s="5">
        <v>2382.5</v>
      </c>
      <c r="G141" s="5">
        <v>0</v>
      </c>
      <c r="H141" s="5">
        <v>2382.5</v>
      </c>
      <c r="I141" s="5"/>
      <c r="J141" s="8">
        <f t="shared" si="6"/>
        <v>2382.5</v>
      </c>
      <c r="S141" s="139" t="s">
        <v>303</v>
      </c>
      <c r="T141" s="118" t="s">
        <v>304</v>
      </c>
      <c r="U141" s="8"/>
      <c r="V141" s="8" t="e">
        <f>SUMIF(#REF!,C:C,#REF!)</f>
        <v>#REF!</v>
      </c>
      <c r="W141" s="8"/>
      <c r="X141" s="8"/>
      <c r="Y141" s="8" t="e">
        <f t="shared" si="5"/>
        <v>#REF!</v>
      </c>
    </row>
    <row r="142" spans="1:25" ht="13.9" customHeight="1" outlineLevel="1">
      <c r="A142" s="3" t="s">
        <v>664</v>
      </c>
      <c r="B142" s="4" t="s">
        <v>297</v>
      </c>
      <c r="C142" s="4" t="s">
        <v>305</v>
      </c>
      <c r="D142" s="4" t="s">
        <v>306</v>
      </c>
      <c r="E142" s="5">
        <v>0</v>
      </c>
      <c r="F142" s="5">
        <v>34783</v>
      </c>
      <c r="G142" s="5">
        <v>34783</v>
      </c>
      <c r="H142" s="5">
        <v>0</v>
      </c>
      <c r="I142" s="5"/>
      <c r="J142" s="8">
        <f t="shared" si="6"/>
        <v>0</v>
      </c>
      <c r="S142" s="139" t="s">
        <v>305</v>
      </c>
      <c r="T142" s="118" t="s">
        <v>306</v>
      </c>
      <c r="U142" s="8"/>
      <c r="V142" s="8" t="e">
        <f>SUMIF(#REF!,C:C,#REF!)</f>
        <v>#REF!</v>
      </c>
      <c r="W142" s="8"/>
      <c r="X142" s="8"/>
      <c r="Y142" s="8" t="e">
        <f t="shared" si="5"/>
        <v>#REF!</v>
      </c>
    </row>
    <row r="143" spans="1:25" ht="13.9" customHeight="1" outlineLevel="1">
      <c r="A143" s="3" t="s">
        <v>664</v>
      </c>
      <c r="B143" s="4" t="s">
        <v>297</v>
      </c>
      <c r="C143" s="4" t="s">
        <v>307</v>
      </c>
      <c r="D143" s="4" t="s">
        <v>308</v>
      </c>
      <c r="E143" s="5">
        <v>-104665.57</v>
      </c>
      <c r="F143" s="5">
        <v>1948715.81</v>
      </c>
      <c r="G143" s="5">
        <v>1927168.62</v>
      </c>
      <c r="H143" s="5">
        <v>-83118.38</v>
      </c>
      <c r="I143" s="5"/>
      <c r="J143" s="8">
        <f t="shared" si="6"/>
        <v>-83118.38</v>
      </c>
      <c r="S143" s="139" t="s">
        <v>307</v>
      </c>
      <c r="T143" s="118" t="s">
        <v>308</v>
      </c>
      <c r="U143" s="8"/>
      <c r="V143" s="8" t="e">
        <f>SUMIF(#REF!,C:C,#REF!)</f>
        <v>#REF!</v>
      </c>
      <c r="W143" s="8"/>
      <c r="X143" s="8"/>
      <c r="Y143" s="8" t="e">
        <f t="shared" si="5"/>
        <v>#REF!</v>
      </c>
    </row>
    <row r="144" spans="1:25" ht="13.9" customHeight="1" outlineLevel="1">
      <c r="A144" s="3" t="s">
        <v>664</v>
      </c>
      <c r="B144" s="4" t="s">
        <v>297</v>
      </c>
      <c r="C144" s="4" t="s">
        <v>309</v>
      </c>
      <c r="D144" s="4" t="s">
        <v>310</v>
      </c>
      <c r="E144" s="5">
        <v>-573618.39</v>
      </c>
      <c r="F144" s="5">
        <v>2880292.55</v>
      </c>
      <c r="G144" s="5">
        <v>2529476.41</v>
      </c>
      <c r="H144" s="5">
        <v>-222802.25</v>
      </c>
      <c r="I144" s="5"/>
      <c r="J144" s="8">
        <f t="shared" si="6"/>
        <v>-222802.25</v>
      </c>
      <c r="S144" s="139" t="s">
        <v>309</v>
      </c>
      <c r="T144" s="118" t="s">
        <v>310</v>
      </c>
      <c r="U144" s="8"/>
      <c r="V144" s="8" t="e">
        <f>SUMIF(#REF!,C:C,#REF!)</f>
        <v>#REF!</v>
      </c>
      <c r="W144" s="8"/>
      <c r="X144" s="8"/>
      <c r="Y144" s="8" t="e">
        <f t="shared" si="5"/>
        <v>#REF!</v>
      </c>
    </row>
    <row r="145" spans="1:25" ht="13.9" customHeight="1" outlineLevel="1">
      <c r="A145" s="3" t="s">
        <v>664</v>
      </c>
      <c r="B145" s="4" t="s">
        <v>297</v>
      </c>
      <c r="C145" s="4" t="s">
        <v>311</v>
      </c>
      <c r="D145" s="4" t="s">
        <v>312</v>
      </c>
      <c r="E145" s="5">
        <v>13317.03</v>
      </c>
      <c r="F145" s="5">
        <v>1968590.92</v>
      </c>
      <c r="G145" s="5">
        <v>1982165.51</v>
      </c>
      <c r="H145" s="5">
        <v>-257.56</v>
      </c>
      <c r="I145" s="5"/>
      <c r="J145" s="8">
        <f t="shared" si="6"/>
        <v>-257.56</v>
      </c>
      <c r="S145" s="139" t="s">
        <v>311</v>
      </c>
      <c r="T145" s="118" t="s">
        <v>312</v>
      </c>
      <c r="U145" s="8"/>
      <c r="V145" s="8" t="e">
        <f>SUMIF(#REF!,C:C,#REF!)</f>
        <v>#REF!</v>
      </c>
      <c r="W145" s="8"/>
      <c r="X145" s="8"/>
      <c r="Y145" s="8" t="e">
        <f t="shared" si="5"/>
        <v>#REF!</v>
      </c>
    </row>
    <row r="146" spans="1:25" ht="13.9" customHeight="1" outlineLevel="1">
      <c r="A146" s="3" t="s">
        <v>664</v>
      </c>
      <c r="B146" s="4" t="s">
        <v>297</v>
      </c>
      <c r="C146" s="4" t="s">
        <v>313</v>
      </c>
      <c r="D146" s="4" t="s">
        <v>314</v>
      </c>
      <c r="E146" s="5">
        <v>0</v>
      </c>
      <c r="F146" s="5">
        <v>198596.17</v>
      </c>
      <c r="G146" s="5">
        <v>0</v>
      </c>
      <c r="H146" s="5">
        <v>198596.17</v>
      </c>
      <c r="I146" s="5"/>
      <c r="J146" s="8">
        <f t="shared" si="6"/>
        <v>198596.17</v>
      </c>
      <c r="S146" s="139" t="s">
        <v>313</v>
      </c>
      <c r="T146" s="118" t="s">
        <v>314</v>
      </c>
      <c r="U146" s="8"/>
      <c r="V146" s="8" t="e">
        <f>SUMIF(#REF!,C:C,#REF!)</f>
        <v>#REF!</v>
      </c>
      <c r="W146" s="8"/>
      <c r="X146" s="8"/>
      <c r="Y146" s="8" t="e">
        <f t="shared" si="5"/>
        <v>#REF!</v>
      </c>
    </row>
    <row r="147" spans="1:25" ht="13.9" customHeight="1" outlineLevel="1">
      <c r="A147" s="3" t="s">
        <v>664</v>
      </c>
      <c r="B147" s="4" t="s">
        <v>297</v>
      </c>
      <c r="C147" s="4" t="s">
        <v>315</v>
      </c>
      <c r="D147" s="4" t="s">
        <v>316</v>
      </c>
      <c r="E147" s="5">
        <v>0</v>
      </c>
      <c r="F147" s="5">
        <v>60026.59</v>
      </c>
      <c r="G147" s="5">
        <v>60026.59</v>
      </c>
      <c r="H147" s="5">
        <v>0</v>
      </c>
      <c r="I147" s="5"/>
      <c r="J147" s="8">
        <f t="shared" si="6"/>
        <v>0</v>
      </c>
      <c r="S147" s="139" t="s">
        <v>315</v>
      </c>
      <c r="T147" s="118" t="s">
        <v>316</v>
      </c>
      <c r="U147" s="8"/>
      <c r="V147" s="8" t="e">
        <f>SUMIF(#REF!,C:C,#REF!)</f>
        <v>#REF!</v>
      </c>
      <c r="W147" s="8"/>
      <c r="X147" s="8"/>
      <c r="Y147" s="8" t="e">
        <f t="shared" si="5"/>
        <v>#REF!</v>
      </c>
    </row>
    <row r="148" spans="1:25" ht="13.9" customHeight="1" outlineLevel="1">
      <c r="A148" s="3" t="s">
        <v>664</v>
      </c>
      <c r="B148" s="4" t="s">
        <v>245</v>
      </c>
      <c r="C148" s="198" t="s">
        <v>317</v>
      </c>
      <c r="D148" s="198" t="s">
        <v>318</v>
      </c>
      <c r="E148" s="5">
        <v>-4231.88</v>
      </c>
      <c r="F148" s="5">
        <v>75967.63</v>
      </c>
      <c r="G148" s="5">
        <v>73851.69</v>
      </c>
      <c r="H148" s="5">
        <v>-2115.94</v>
      </c>
      <c r="I148" s="5" t="e">
        <f>VLOOKUP(C148,#REF!,4,FALSE)</f>
        <v>#REF!</v>
      </c>
      <c r="J148" s="8" t="e">
        <f t="shared" si="6"/>
        <v>#REF!</v>
      </c>
      <c r="S148" s="139" t="s">
        <v>317</v>
      </c>
      <c r="T148" s="118" t="s">
        <v>318</v>
      </c>
      <c r="U148" s="8"/>
      <c r="V148" s="8" t="e">
        <f>SUMIF(#REF!,C:C,#REF!)</f>
        <v>#REF!</v>
      </c>
      <c r="W148" s="8"/>
      <c r="X148" s="8"/>
      <c r="Y148" s="8" t="e">
        <f t="shared" si="5"/>
        <v>#REF!</v>
      </c>
    </row>
    <row r="149" spans="1:25" ht="13.9" customHeight="1" outlineLevel="1">
      <c r="A149" s="3" t="s">
        <v>664</v>
      </c>
      <c r="B149" s="4" t="s">
        <v>245</v>
      </c>
      <c r="C149" s="198" t="s">
        <v>1073</v>
      </c>
      <c r="D149" s="8" t="s">
        <v>1074</v>
      </c>
      <c r="E149" s="5"/>
      <c r="F149" s="5"/>
      <c r="G149" s="5"/>
      <c r="H149" s="5"/>
      <c r="I149" s="5" t="e">
        <f>VLOOKUP(C149,#REF!,4,FALSE)</f>
        <v>#REF!</v>
      </c>
      <c r="J149" s="8" t="e">
        <f t="shared" si="6"/>
        <v>#REF!</v>
      </c>
      <c r="U149" s="8"/>
      <c r="V149" s="8"/>
      <c r="W149" s="8"/>
      <c r="X149" s="8"/>
      <c r="Y149" s="8"/>
    </row>
    <row r="150" spans="1:25" ht="13.9" customHeight="1" outlineLevel="1">
      <c r="A150" s="3" t="s">
        <v>664</v>
      </c>
      <c r="B150" s="4" t="s">
        <v>245</v>
      </c>
      <c r="C150" s="198" t="s">
        <v>319</v>
      </c>
      <c r="D150" s="198" t="s">
        <v>320</v>
      </c>
      <c r="E150" s="5">
        <v>0</v>
      </c>
      <c r="F150" s="5">
        <v>8007.3</v>
      </c>
      <c r="G150" s="5">
        <v>8007.3</v>
      </c>
      <c r="H150" s="5">
        <v>0</v>
      </c>
      <c r="I150" s="5" t="e">
        <f>VLOOKUP(C150,#REF!,4,FALSE)</f>
        <v>#REF!</v>
      </c>
      <c r="J150" s="8" t="e">
        <f t="shared" si="6"/>
        <v>#REF!</v>
      </c>
      <c r="S150" s="139" t="s">
        <v>319</v>
      </c>
      <c r="T150" s="118" t="s">
        <v>320</v>
      </c>
      <c r="U150" s="8"/>
      <c r="V150" s="8" t="e">
        <f>SUMIF(#REF!,C:C,#REF!)</f>
        <v>#REF!</v>
      </c>
      <c r="W150" s="8"/>
      <c r="X150" s="8"/>
      <c r="Y150" s="8" t="e">
        <f t="shared" si="5"/>
        <v>#REF!</v>
      </c>
    </row>
    <row r="151" spans="1:25" ht="13.9" customHeight="1" outlineLevel="1">
      <c r="A151" s="3" t="s">
        <v>664</v>
      </c>
      <c r="B151" s="4" t="s">
        <v>245</v>
      </c>
      <c r="C151" s="4" t="s">
        <v>321</v>
      </c>
      <c r="D151" s="4" t="s">
        <v>322</v>
      </c>
      <c r="E151" s="5">
        <v>-2961.6</v>
      </c>
      <c r="F151" s="5">
        <v>30118.69</v>
      </c>
      <c r="G151" s="5">
        <v>32148.06</v>
      </c>
      <c r="H151" s="5">
        <v>-4990.97</v>
      </c>
      <c r="I151" s="5"/>
      <c r="J151" s="8">
        <f t="shared" si="6"/>
        <v>-4990.97</v>
      </c>
      <c r="S151" s="139" t="s">
        <v>321</v>
      </c>
      <c r="T151" s="118" t="s">
        <v>322</v>
      </c>
      <c r="U151" s="8"/>
      <c r="V151" s="8" t="e">
        <f>SUMIF(#REF!,C:C,#REF!)</f>
        <v>#REF!</v>
      </c>
      <c r="W151" s="8"/>
      <c r="X151" s="8"/>
      <c r="Y151" s="8" t="e">
        <f t="shared" si="5"/>
        <v>#REF!</v>
      </c>
    </row>
    <row r="152" spans="1:25" ht="22.15" customHeight="1" outlineLevel="1">
      <c r="A152" s="3" t="s">
        <v>664</v>
      </c>
      <c r="B152" s="4" t="s">
        <v>245</v>
      </c>
      <c r="C152" s="4" t="s">
        <v>323</v>
      </c>
      <c r="D152" s="4" t="s">
        <v>324</v>
      </c>
      <c r="E152" s="5">
        <v>-212.26</v>
      </c>
      <c r="F152" s="5">
        <v>298245.81</v>
      </c>
      <c r="G152" s="5">
        <v>315939.52</v>
      </c>
      <c r="H152" s="5">
        <v>-17905.97</v>
      </c>
      <c r="I152" s="5"/>
      <c r="J152" s="8">
        <f t="shared" si="6"/>
        <v>-17905.97</v>
      </c>
      <c r="S152" s="139" t="s">
        <v>323</v>
      </c>
      <c r="T152" s="118" t="s">
        <v>324</v>
      </c>
      <c r="U152" s="8"/>
      <c r="V152" s="8" t="e">
        <f>SUMIF(#REF!,C:C,#REF!)</f>
        <v>#REF!</v>
      </c>
      <c r="W152" s="8"/>
      <c r="X152" s="8"/>
      <c r="Y152" s="8" t="e">
        <f t="shared" si="5"/>
        <v>#REF!</v>
      </c>
    </row>
    <row r="153" spans="1:25" ht="22.15" customHeight="1" outlineLevel="1">
      <c r="A153" s="3" t="s">
        <v>664</v>
      </c>
      <c r="B153" s="4" t="s">
        <v>245</v>
      </c>
      <c r="C153" s="4" t="s">
        <v>325</v>
      </c>
      <c r="D153" s="4" t="s">
        <v>326</v>
      </c>
      <c r="E153" s="5">
        <v>-33029.24</v>
      </c>
      <c r="F153" s="5">
        <v>69037.52</v>
      </c>
      <c r="G153" s="5">
        <v>56224.99</v>
      </c>
      <c r="H153" s="5">
        <v>-20216.71</v>
      </c>
      <c r="I153" s="5"/>
      <c r="J153" s="8">
        <f t="shared" si="6"/>
        <v>-20216.71</v>
      </c>
      <c r="S153" s="139" t="s">
        <v>325</v>
      </c>
      <c r="T153" s="118" t="s">
        <v>326</v>
      </c>
      <c r="U153" s="8"/>
      <c r="V153" s="8" t="e">
        <f>SUMIF(#REF!,C:C,#REF!)</f>
        <v>#REF!</v>
      </c>
      <c r="W153" s="8"/>
      <c r="X153" s="8"/>
      <c r="Y153" s="8" t="e">
        <f t="shared" si="5"/>
        <v>#REF!</v>
      </c>
    </row>
    <row r="154" spans="1:25" ht="13.9" customHeight="1" outlineLevel="1">
      <c r="A154" s="3" t="s">
        <v>664</v>
      </c>
      <c r="B154" s="4" t="s">
        <v>245</v>
      </c>
      <c r="C154" s="4" t="s">
        <v>327</v>
      </c>
      <c r="D154" s="4" t="s">
        <v>328</v>
      </c>
      <c r="E154" s="5">
        <v>-790960.77</v>
      </c>
      <c r="F154" s="5">
        <v>6388.58</v>
      </c>
      <c r="G154" s="5">
        <v>6388.58</v>
      </c>
      <c r="H154" s="5">
        <v>-790960.77</v>
      </c>
      <c r="I154" s="5"/>
      <c r="J154" s="8">
        <f t="shared" si="6"/>
        <v>-790960.77</v>
      </c>
      <c r="S154" s="139" t="s">
        <v>327</v>
      </c>
      <c r="T154" s="118" t="s">
        <v>328</v>
      </c>
      <c r="U154" s="8"/>
      <c r="V154" s="8" t="e">
        <f>SUMIF(#REF!,C:C,#REF!)</f>
        <v>#REF!</v>
      </c>
      <c r="W154" s="8"/>
      <c r="X154" s="8"/>
      <c r="Y154" s="8" t="e">
        <f t="shared" si="5"/>
        <v>#REF!</v>
      </c>
    </row>
    <row r="155" spans="1:25" ht="13.9" customHeight="1" outlineLevel="1">
      <c r="A155" s="3" t="s">
        <v>664</v>
      </c>
      <c r="B155" s="4" t="s">
        <v>245</v>
      </c>
      <c r="C155" s="4" t="s">
        <v>329</v>
      </c>
      <c r="D155" s="4" t="s">
        <v>330</v>
      </c>
      <c r="E155" s="5">
        <v>-3147.14</v>
      </c>
      <c r="F155" s="5">
        <v>54777.72</v>
      </c>
      <c r="G155" s="5">
        <v>55262.11</v>
      </c>
      <c r="H155" s="5">
        <v>-3631.53</v>
      </c>
      <c r="I155" s="5"/>
      <c r="J155" s="8">
        <f t="shared" si="6"/>
        <v>-3631.53</v>
      </c>
      <c r="S155" s="139" t="s">
        <v>329</v>
      </c>
      <c r="T155" s="118" t="s">
        <v>330</v>
      </c>
      <c r="U155" s="8"/>
      <c r="V155" s="8" t="e">
        <f>SUMIF(#REF!,C:C,#REF!)</f>
        <v>#REF!</v>
      </c>
      <c r="W155" s="8"/>
      <c r="X155" s="8"/>
      <c r="Y155" s="8" t="e">
        <f t="shared" si="5"/>
        <v>#REF!</v>
      </c>
    </row>
    <row r="156" spans="1:25" ht="13.9" customHeight="1" outlineLevel="1">
      <c r="A156" s="3" t="s">
        <v>664</v>
      </c>
      <c r="B156" s="4" t="s">
        <v>245</v>
      </c>
      <c r="C156" s="4" t="s">
        <v>331</v>
      </c>
      <c r="D156" s="4" t="s">
        <v>332</v>
      </c>
      <c r="E156" s="5">
        <v>-986.56</v>
      </c>
      <c r="F156" s="5">
        <v>0</v>
      </c>
      <c r="G156" s="5">
        <v>0</v>
      </c>
      <c r="H156" s="5">
        <v>-986.56</v>
      </c>
      <c r="I156" s="5"/>
      <c r="J156" s="8">
        <f t="shared" si="6"/>
        <v>-986.56</v>
      </c>
      <c r="S156" s="139" t="s">
        <v>331</v>
      </c>
      <c r="T156" s="118" t="s">
        <v>332</v>
      </c>
      <c r="U156" s="8"/>
      <c r="V156" s="8" t="e">
        <f>SUMIF(#REF!,C:C,#REF!)</f>
        <v>#REF!</v>
      </c>
      <c r="W156" s="8"/>
      <c r="X156" s="8"/>
      <c r="Y156" s="8" t="e">
        <f t="shared" si="5"/>
        <v>#REF!</v>
      </c>
    </row>
    <row r="157" spans="1:25" ht="13.9" customHeight="1" outlineLevel="1">
      <c r="A157" s="3" t="s">
        <v>664</v>
      </c>
      <c r="B157" s="4" t="s">
        <v>335</v>
      </c>
      <c r="C157" s="4" t="s">
        <v>334</v>
      </c>
      <c r="D157" s="4" t="s">
        <v>333</v>
      </c>
      <c r="E157" s="5">
        <v>-27420.2</v>
      </c>
      <c r="F157" s="5">
        <v>0</v>
      </c>
      <c r="G157" s="5">
        <v>0</v>
      </c>
      <c r="H157" s="5">
        <v>-27420.2</v>
      </c>
      <c r="I157" s="5"/>
      <c r="J157" s="8">
        <f t="shared" si="6"/>
        <v>-27420.2</v>
      </c>
      <c r="S157" s="139" t="s">
        <v>334</v>
      </c>
      <c r="T157" s="118" t="s">
        <v>333</v>
      </c>
      <c r="U157" s="8"/>
      <c r="V157" s="8" t="e">
        <f>SUMIF(#REF!,C:C,#REF!)</f>
        <v>#REF!</v>
      </c>
      <c r="W157" s="8"/>
      <c r="X157" s="8"/>
      <c r="Y157" s="8" t="e">
        <f t="shared" si="5"/>
        <v>#REF!</v>
      </c>
    </row>
    <row r="158" spans="1:25" ht="13.9" customHeight="1" outlineLevel="1">
      <c r="A158" s="3" t="s">
        <v>664</v>
      </c>
      <c r="B158" s="4" t="s">
        <v>335</v>
      </c>
      <c r="C158" s="4" t="s">
        <v>336</v>
      </c>
      <c r="D158" s="4" t="s">
        <v>337</v>
      </c>
      <c r="E158" s="5">
        <v>-52623296.700000003</v>
      </c>
      <c r="F158" s="5">
        <v>0</v>
      </c>
      <c r="G158" s="5">
        <v>0</v>
      </c>
      <c r="H158" s="5">
        <v>-52623296.700000003</v>
      </c>
      <c r="I158" s="5"/>
      <c r="J158" s="8">
        <f t="shared" si="6"/>
        <v>-52623296.700000003</v>
      </c>
      <c r="S158" s="139" t="s">
        <v>336</v>
      </c>
      <c r="T158" s="118" t="s">
        <v>337</v>
      </c>
      <c r="U158" s="8"/>
      <c r="V158" s="8" t="e">
        <f>SUMIF(#REF!,C:C,#REF!)</f>
        <v>#REF!</v>
      </c>
      <c r="W158" s="8"/>
      <c r="X158" s="8"/>
      <c r="Y158" s="8" t="e">
        <f t="shared" si="5"/>
        <v>#REF!</v>
      </c>
    </row>
    <row r="159" spans="1:25" ht="13.9" customHeight="1" outlineLevel="1">
      <c r="A159" s="3" t="s">
        <v>664</v>
      </c>
      <c r="B159" s="4" t="s">
        <v>335</v>
      </c>
      <c r="C159" s="198" t="s">
        <v>338</v>
      </c>
      <c r="D159" s="198" t="s">
        <v>339</v>
      </c>
      <c r="E159" s="5">
        <v>-39536888.399999999</v>
      </c>
      <c r="F159" s="5">
        <v>0</v>
      </c>
      <c r="G159" s="5">
        <v>0</v>
      </c>
      <c r="H159" s="5">
        <v>-39536888.399999999</v>
      </c>
      <c r="I159" s="195" t="e">
        <f>VLOOKUP(C159,#REF!,4,FALSE)</f>
        <v>#REF!</v>
      </c>
      <c r="J159" s="8" t="e">
        <f t="shared" si="6"/>
        <v>#REF!</v>
      </c>
      <c r="S159" s="139" t="s">
        <v>338</v>
      </c>
      <c r="T159" s="118" t="s">
        <v>339</v>
      </c>
      <c r="U159" s="8"/>
      <c r="V159" s="8" t="e">
        <f>SUMIF(#REF!,C:C,#REF!)</f>
        <v>#REF!</v>
      </c>
      <c r="W159" s="8"/>
      <c r="X159" s="8"/>
      <c r="Y159" s="8" t="e">
        <f t="shared" si="5"/>
        <v>#REF!</v>
      </c>
    </row>
    <row r="160" spans="1:25" ht="13.9" customHeight="1" outlineLevel="1">
      <c r="A160" s="3" t="s">
        <v>664</v>
      </c>
      <c r="B160" s="4" t="s">
        <v>73</v>
      </c>
      <c r="C160" s="4" t="s">
        <v>341</v>
      </c>
      <c r="D160" s="4" t="s">
        <v>340</v>
      </c>
      <c r="E160" s="5">
        <v>-298589.65999999997</v>
      </c>
      <c r="F160" s="5">
        <v>0</v>
      </c>
      <c r="G160" s="5">
        <v>0</v>
      </c>
      <c r="H160" s="5">
        <v>-298589.65999999997</v>
      </c>
      <c r="I160" s="5"/>
      <c r="J160" s="8">
        <f t="shared" si="6"/>
        <v>-298589.65999999997</v>
      </c>
      <c r="S160" s="139" t="s">
        <v>341</v>
      </c>
      <c r="T160" s="118" t="s">
        <v>340</v>
      </c>
      <c r="U160" s="8"/>
      <c r="V160" s="8" t="e">
        <f>SUMIF(#REF!,C:C,#REF!)</f>
        <v>#REF!</v>
      </c>
      <c r="W160" s="8"/>
      <c r="X160" s="8"/>
      <c r="Y160" s="8" t="e">
        <f t="shared" si="5"/>
        <v>#REF!</v>
      </c>
    </row>
    <row r="161" spans="1:27" ht="13.9" customHeight="1" outlineLevel="1">
      <c r="A161" s="3" t="s">
        <v>664</v>
      </c>
      <c r="B161" s="113" t="s">
        <v>221</v>
      </c>
      <c r="C161" s="4" t="s">
        <v>342</v>
      </c>
      <c r="D161" s="4" t="s">
        <v>343</v>
      </c>
      <c r="E161" s="5">
        <v>0</v>
      </c>
      <c r="F161" s="5">
        <v>192453.3</v>
      </c>
      <c r="G161" s="5">
        <v>0</v>
      </c>
      <c r="H161" s="5">
        <v>192453.3</v>
      </c>
      <c r="I161" s="5"/>
      <c r="J161" s="8">
        <f t="shared" si="6"/>
        <v>192453.3</v>
      </c>
      <c r="S161" s="139" t="s">
        <v>342</v>
      </c>
      <c r="T161" s="118" t="s">
        <v>343</v>
      </c>
      <c r="U161" s="8"/>
      <c r="V161" s="8" t="e">
        <f>SUMIF(#REF!,C:C,#REF!)</f>
        <v>#REF!</v>
      </c>
      <c r="W161" s="8"/>
      <c r="X161" s="8"/>
      <c r="Y161" s="8" t="e">
        <f t="shared" si="5"/>
        <v>#REF!</v>
      </c>
    </row>
    <row r="162" spans="1:27" ht="13.9" customHeight="1" outlineLevel="1">
      <c r="A162" s="3" t="s">
        <v>664</v>
      </c>
      <c r="B162" s="113" t="s">
        <v>221</v>
      </c>
      <c r="C162" s="4" t="s">
        <v>344</v>
      </c>
      <c r="D162" s="4" t="s">
        <v>345</v>
      </c>
      <c r="E162" s="5">
        <v>0</v>
      </c>
      <c r="F162" s="5">
        <v>35259.800000000003</v>
      </c>
      <c r="G162" s="5">
        <v>46102.04</v>
      </c>
      <c r="H162" s="5">
        <v>-10842.24</v>
      </c>
      <c r="I162" s="5"/>
      <c r="J162" s="8">
        <f t="shared" si="6"/>
        <v>-10842.24</v>
      </c>
      <c r="S162" s="139" t="s">
        <v>344</v>
      </c>
      <c r="T162" s="118" t="s">
        <v>345</v>
      </c>
      <c r="U162" s="8"/>
      <c r="V162" s="8" t="e">
        <f>SUMIF(#REF!,C:C,#REF!)</f>
        <v>#REF!</v>
      </c>
      <c r="W162" s="8"/>
      <c r="X162" s="8"/>
      <c r="Y162" s="8" t="e">
        <f t="shared" si="5"/>
        <v>#REF!</v>
      </c>
    </row>
    <row r="163" spans="1:27" ht="13.9" customHeight="1" outlineLevel="1">
      <c r="A163" s="3" t="s">
        <v>664</v>
      </c>
      <c r="B163" s="113" t="s">
        <v>221</v>
      </c>
      <c r="C163" s="4" t="s">
        <v>346</v>
      </c>
      <c r="D163" s="4" t="s">
        <v>347</v>
      </c>
      <c r="E163" s="5">
        <v>0</v>
      </c>
      <c r="F163" s="5">
        <v>47280073.880000003</v>
      </c>
      <c r="G163" s="5">
        <v>47280073.880000003</v>
      </c>
      <c r="H163" s="5">
        <v>0</v>
      </c>
      <c r="I163" s="5"/>
      <c r="J163" s="8">
        <f t="shared" si="6"/>
        <v>0</v>
      </c>
      <c r="S163" s="139" t="s">
        <v>346</v>
      </c>
      <c r="T163" s="118" t="s">
        <v>347</v>
      </c>
      <c r="U163" s="8"/>
      <c r="V163" s="8" t="e">
        <f>SUMIF(#REF!,C:C,#REF!)</f>
        <v>#REF!</v>
      </c>
      <c r="W163" s="8"/>
      <c r="X163" s="8"/>
      <c r="Y163" s="8" t="e">
        <f t="shared" si="5"/>
        <v>#REF!</v>
      </c>
    </row>
    <row r="164" spans="1:27" ht="13.9" hidden="1" customHeight="1">
      <c r="A164" s="6" t="s">
        <v>665</v>
      </c>
      <c r="B164" s="6" t="s">
        <v>349</v>
      </c>
      <c r="C164" s="6" t="s">
        <v>1075</v>
      </c>
      <c r="D164" s="6" t="s">
        <v>1076</v>
      </c>
      <c r="E164" s="7"/>
      <c r="F164" s="7"/>
      <c r="G164" s="7"/>
      <c r="H164" s="7">
        <v>0</v>
      </c>
      <c r="I164" s="180">
        <f>+Y164-H164</f>
        <v>-7000000</v>
      </c>
      <c r="J164" s="120">
        <f>+H164+I164</f>
        <v>-7000000</v>
      </c>
      <c r="L164" s="116" t="e">
        <f>VLOOKUP(C:C,#REF!,7,FALSE)</f>
        <v>#REF!</v>
      </c>
      <c r="N164" s="159">
        <v>0</v>
      </c>
      <c r="O164" s="160">
        <f t="shared" ref="O164:O227" si="7">+Y164-N164</f>
        <v>-7000000</v>
      </c>
      <c r="P164" s="160"/>
      <c r="Q164" s="160">
        <f>+N164+O164</f>
        <v>-7000000</v>
      </c>
      <c r="S164" s="141" t="s">
        <v>1075</v>
      </c>
      <c r="T164" s="121" t="s">
        <v>1076</v>
      </c>
      <c r="U164" s="120"/>
      <c r="V164" s="120"/>
      <c r="W164" s="120">
        <v>-7000000</v>
      </c>
      <c r="X164" s="120"/>
      <c r="Y164" s="120">
        <f>+U164+V164+W164</f>
        <v>-7000000</v>
      </c>
      <c r="AA164" s="151">
        <f t="shared" ref="AA164:AA227" si="8">+J164-Y164</f>
        <v>0</v>
      </c>
    </row>
    <row r="165" spans="1:27" ht="13.9" hidden="1" customHeight="1">
      <c r="A165" s="121" t="s">
        <v>665</v>
      </c>
      <c r="B165" s="6" t="s">
        <v>349</v>
      </c>
      <c r="C165" s="6" t="s">
        <v>1077</v>
      </c>
      <c r="D165" s="6" t="s">
        <v>1103</v>
      </c>
      <c r="E165" s="7"/>
      <c r="F165" s="7"/>
      <c r="G165" s="7"/>
      <c r="H165" s="7"/>
      <c r="I165" s="180">
        <f>+Y165-H165</f>
        <v>-24000000</v>
      </c>
      <c r="J165" s="120">
        <f>+H165+I165</f>
        <v>-24000000</v>
      </c>
      <c r="L165" s="116" t="e">
        <f>VLOOKUP(C:C,#REF!,7,FALSE)</f>
        <v>#REF!</v>
      </c>
      <c r="N165" s="159"/>
      <c r="O165" s="160">
        <f t="shared" si="7"/>
        <v>-24000000</v>
      </c>
      <c r="P165" s="160"/>
      <c r="Q165" s="160">
        <f t="shared" ref="Q165:Q228" si="9">+N165+O165</f>
        <v>-24000000</v>
      </c>
      <c r="S165" s="139" t="s">
        <v>1077</v>
      </c>
      <c r="T165" s="118" t="s">
        <v>1103</v>
      </c>
      <c r="U165" s="8"/>
      <c r="V165" s="8"/>
      <c r="W165" s="8">
        <v>-24000000</v>
      </c>
      <c r="X165" s="8"/>
      <c r="Y165" s="120">
        <f t="shared" ref="Y165:Y185" si="10">+U165+V165+W165</f>
        <v>-24000000</v>
      </c>
      <c r="AA165" s="151">
        <f t="shared" si="8"/>
        <v>0</v>
      </c>
    </row>
    <row r="166" spans="1:27" ht="13.9" hidden="1" customHeight="1">
      <c r="A166" s="6" t="s">
        <v>665</v>
      </c>
      <c r="B166" s="6" t="s">
        <v>349</v>
      </c>
      <c r="C166" s="6" t="s">
        <v>348</v>
      </c>
      <c r="D166" s="6" t="s">
        <v>350</v>
      </c>
      <c r="E166" s="7"/>
      <c r="F166" s="7">
        <v>0</v>
      </c>
      <c r="G166" s="7">
        <v>772909.44</v>
      </c>
      <c r="H166" s="7">
        <v>-772909.44</v>
      </c>
      <c r="I166" s="180" t="e">
        <f>+Q166-H166</f>
        <v>#REF!</v>
      </c>
      <c r="J166" s="120" t="e">
        <f>+H166+I166</f>
        <v>#REF!</v>
      </c>
      <c r="L166" s="116" t="e">
        <f>VLOOKUP(C:C,#REF!,7,FALSE)</f>
        <v>#REF!</v>
      </c>
      <c r="N166" s="159">
        <v>-772909.44</v>
      </c>
      <c r="O166" s="160" t="e">
        <f t="shared" si="7"/>
        <v>#REF!</v>
      </c>
      <c r="P166" s="160"/>
      <c r="Q166" s="160" t="e">
        <f t="shared" si="9"/>
        <v>#REF!</v>
      </c>
      <c r="S166" s="139" t="s">
        <v>348</v>
      </c>
      <c r="T166" s="118" t="s">
        <v>350</v>
      </c>
      <c r="U166" s="8"/>
      <c r="V166" s="116" t="e">
        <f>SUMIF(#REF!,C:C,#REF!)</f>
        <v>#REF!</v>
      </c>
      <c r="W166" s="116" t="e">
        <f>-#REF!-#REF!</f>
        <v>#REF!</v>
      </c>
      <c r="X166" s="116"/>
      <c r="Y166" s="120" t="e">
        <f t="shared" si="10"/>
        <v>#REF!</v>
      </c>
      <c r="AA166" s="151" t="e">
        <f t="shared" si="8"/>
        <v>#REF!</v>
      </c>
    </row>
    <row r="167" spans="1:27" ht="13.9" hidden="1" customHeight="1">
      <c r="A167" s="6" t="s">
        <v>665</v>
      </c>
      <c r="B167" s="6" t="s">
        <v>349</v>
      </c>
      <c r="C167" s="164" t="s">
        <v>1078</v>
      </c>
      <c r="D167" s="165" t="s">
        <v>1079</v>
      </c>
      <c r="E167" s="7"/>
      <c r="F167" s="7"/>
      <c r="G167" s="7"/>
      <c r="H167" s="7"/>
      <c r="I167" s="180"/>
      <c r="J167" s="120"/>
      <c r="L167" s="116" t="e">
        <f>VLOOKUP(C:C,#REF!,7,FALSE)</f>
        <v>#REF!</v>
      </c>
      <c r="N167" s="159"/>
      <c r="O167" s="160">
        <f t="shared" si="7"/>
        <v>0</v>
      </c>
      <c r="P167" s="160"/>
      <c r="Q167" s="160">
        <f t="shared" si="9"/>
        <v>0</v>
      </c>
      <c r="S167" s="139" t="s">
        <v>1078</v>
      </c>
      <c r="T167" s="118" t="s">
        <v>1079</v>
      </c>
      <c r="U167" s="8"/>
      <c r="V167" s="116"/>
      <c r="W167" s="116"/>
      <c r="X167" s="116"/>
      <c r="Y167" s="120">
        <f t="shared" si="10"/>
        <v>0</v>
      </c>
      <c r="AA167" s="151">
        <f t="shared" si="8"/>
        <v>0</v>
      </c>
    </row>
    <row r="168" spans="1:27" ht="13.9" hidden="1" customHeight="1">
      <c r="A168" s="121" t="s">
        <v>665</v>
      </c>
      <c r="B168" s="166" t="s">
        <v>349</v>
      </c>
      <c r="C168" s="166" t="s">
        <v>351</v>
      </c>
      <c r="D168" s="166" t="s">
        <v>352</v>
      </c>
      <c r="E168" s="167"/>
      <c r="F168" s="7">
        <v>0</v>
      </c>
      <c r="G168" s="7">
        <v>28796</v>
      </c>
      <c r="H168" s="168">
        <v>-28796</v>
      </c>
      <c r="I168" s="181"/>
      <c r="J168" s="120">
        <f>+H168+I168</f>
        <v>-28796</v>
      </c>
      <c r="L168" s="116" t="e">
        <f>VLOOKUP(C:C,#REF!,7,FALSE)</f>
        <v>#REF!</v>
      </c>
      <c r="N168" s="162">
        <v>-28796</v>
      </c>
      <c r="O168" s="160" t="e">
        <f t="shared" si="7"/>
        <v>#REF!</v>
      </c>
      <c r="P168" s="160"/>
      <c r="Q168" s="160" t="e">
        <f t="shared" si="9"/>
        <v>#REF!</v>
      </c>
      <c r="S168" s="139" t="s">
        <v>351</v>
      </c>
      <c r="T168" s="118" t="s">
        <v>352</v>
      </c>
      <c r="U168" s="8"/>
      <c r="V168" s="8" t="e">
        <f>SUMIF(#REF!,C:C,#REF!)</f>
        <v>#REF!</v>
      </c>
      <c r="W168" s="8">
        <v>-28796</v>
      </c>
      <c r="X168" s="8"/>
      <c r="Y168" s="120" t="e">
        <f t="shared" si="10"/>
        <v>#REF!</v>
      </c>
      <c r="AA168" s="151" t="e">
        <f t="shared" si="8"/>
        <v>#REF!</v>
      </c>
    </row>
    <row r="169" spans="1:27" ht="13.9" hidden="1" customHeight="1">
      <c r="A169" s="121"/>
      <c r="B169" s="166"/>
      <c r="C169" s="166" t="s">
        <v>1080</v>
      </c>
      <c r="D169" s="166" t="s">
        <v>1081</v>
      </c>
      <c r="E169" s="167"/>
      <c r="F169" s="7"/>
      <c r="G169" s="7"/>
      <c r="H169" s="168"/>
      <c r="I169" s="181"/>
      <c r="J169" s="120"/>
      <c r="L169" s="116" t="e">
        <f>VLOOKUP(C:C,#REF!,7,FALSE)</f>
        <v>#REF!</v>
      </c>
      <c r="N169" s="162"/>
      <c r="O169" s="160">
        <f t="shared" si="7"/>
        <v>0</v>
      </c>
      <c r="P169" s="160"/>
      <c r="Q169" s="160">
        <f t="shared" si="9"/>
        <v>0</v>
      </c>
      <c r="U169" s="8"/>
      <c r="V169" s="8"/>
      <c r="W169" s="8"/>
      <c r="X169" s="8"/>
      <c r="Y169" s="120"/>
      <c r="AA169" s="151">
        <f t="shared" si="8"/>
        <v>0</v>
      </c>
    </row>
    <row r="170" spans="1:27" ht="13.9" hidden="1" customHeight="1">
      <c r="A170" s="121" t="s">
        <v>665</v>
      </c>
      <c r="B170" s="166" t="s">
        <v>354</v>
      </c>
      <c r="C170" s="166" t="s">
        <v>353</v>
      </c>
      <c r="D170" s="166" t="s">
        <v>355</v>
      </c>
      <c r="E170" s="167"/>
      <c r="F170" s="7">
        <v>0</v>
      </c>
      <c r="G170" s="7">
        <v>315</v>
      </c>
      <c r="H170" s="168">
        <v>-315</v>
      </c>
      <c r="I170" s="182"/>
      <c r="J170" s="120">
        <f>+H170+I170</f>
        <v>-315</v>
      </c>
      <c r="N170" s="162">
        <v>-315</v>
      </c>
      <c r="O170" s="160" t="e">
        <f t="shared" si="7"/>
        <v>#REF!</v>
      </c>
      <c r="P170" s="160"/>
      <c r="Q170" s="160" t="e">
        <f t="shared" si="9"/>
        <v>#REF!</v>
      </c>
      <c r="S170" s="139" t="s">
        <v>353</v>
      </c>
      <c r="T170" s="118" t="s">
        <v>355</v>
      </c>
      <c r="U170" s="8"/>
      <c r="V170" s="8" t="e">
        <f>SUMIF(#REF!,C:C,#REF!)</f>
        <v>#REF!</v>
      </c>
      <c r="W170" s="8">
        <v>-315</v>
      </c>
      <c r="X170" s="8"/>
      <c r="Y170" s="120" t="e">
        <f t="shared" si="10"/>
        <v>#REF!</v>
      </c>
      <c r="AA170" s="151" t="e">
        <f t="shared" si="8"/>
        <v>#REF!</v>
      </c>
    </row>
    <row r="171" spans="1:27" ht="22.15" hidden="1" customHeight="1">
      <c r="A171" s="121" t="s">
        <v>665</v>
      </c>
      <c r="B171" s="166" t="s">
        <v>354</v>
      </c>
      <c r="C171" s="166" t="s">
        <v>357</v>
      </c>
      <c r="D171" s="166" t="s">
        <v>356</v>
      </c>
      <c r="E171" s="167"/>
      <c r="F171" s="7">
        <v>1837.12</v>
      </c>
      <c r="G171" s="7">
        <v>16601.8</v>
      </c>
      <c r="H171" s="168">
        <v>-14764.68</v>
      </c>
      <c r="I171" s="180">
        <f>-55808.23-H171</f>
        <v>-41043.550000000003</v>
      </c>
      <c r="J171" s="120">
        <f>+H171+I171</f>
        <v>-55808.23</v>
      </c>
      <c r="L171" s="116" t="e">
        <f>VLOOKUP(C:C,#REF!,7,FALSE)</f>
        <v>#REF!</v>
      </c>
      <c r="N171" s="162">
        <v>-14764.68</v>
      </c>
      <c r="O171" s="160" t="e">
        <f t="shared" si="7"/>
        <v>#REF!</v>
      </c>
      <c r="P171" s="160"/>
      <c r="Q171" s="160" t="e">
        <f t="shared" si="9"/>
        <v>#REF!</v>
      </c>
      <c r="S171" s="139" t="s">
        <v>357</v>
      </c>
      <c r="T171" s="118" t="s">
        <v>356</v>
      </c>
      <c r="U171" s="8"/>
      <c r="V171" s="8" t="e">
        <f>SUMIF(#REF!,C:C,#REF!)</f>
        <v>#REF!</v>
      </c>
      <c r="W171" s="8">
        <f>-41043.55-14764.68</f>
        <v>-55808.23</v>
      </c>
      <c r="X171" s="8"/>
      <c r="Y171" s="120" t="e">
        <f t="shared" si="10"/>
        <v>#REF!</v>
      </c>
      <c r="AA171" s="151" t="e">
        <f t="shared" si="8"/>
        <v>#REF!</v>
      </c>
    </row>
    <row r="172" spans="1:27" ht="22.15" hidden="1" customHeight="1">
      <c r="A172" s="121" t="s">
        <v>665</v>
      </c>
      <c r="B172" s="166" t="s">
        <v>354</v>
      </c>
      <c r="C172" s="166" t="s">
        <v>1082</v>
      </c>
      <c r="D172" s="165" t="s">
        <v>1109</v>
      </c>
      <c r="E172" s="167"/>
      <c r="F172" s="7"/>
      <c r="G172" s="7"/>
      <c r="H172" s="168"/>
      <c r="I172" s="180">
        <f>-80000-H172</f>
        <v>-80000</v>
      </c>
      <c r="J172" s="120">
        <f>+H172+I172</f>
        <v>-80000</v>
      </c>
      <c r="L172" s="116" t="e">
        <f>VLOOKUP(C:C,#REF!,7,FALSE)</f>
        <v>#REF!</v>
      </c>
      <c r="N172" s="162"/>
      <c r="O172" s="160">
        <f t="shared" si="7"/>
        <v>-80000</v>
      </c>
      <c r="P172" s="160"/>
      <c r="Q172" s="160">
        <f t="shared" si="9"/>
        <v>-80000</v>
      </c>
      <c r="S172" s="139" t="s">
        <v>1082</v>
      </c>
      <c r="T172" s="118" t="s">
        <v>1109</v>
      </c>
      <c r="U172" s="8"/>
      <c r="V172" s="8"/>
      <c r="W172" s="8">
        <v>-80000</v>
      </c>
      <c r="X172" s="8"/>
      <c r="Y172" s="120">
        <f t="shared" si="10"/>
        <v>-80000</v>
      </c>
      <c r="AA172" s="151">
        <f t="shared" si="8"/>
        <v>0</v>
      </c>
    </row>
    <row r="173" spans="1:27" ht="13.9" hidden="1" customHeight="1">
      <c r="A173" s="121" t="s">
        <v>665</v>
      </c>
      <c r="B173" s="166" t="s">
        <v>349</v>
      </c>
      <c r="C173" s="166" t="s">
        <v>358</v>
      </c>
      <c r="D173" s="166" t="s">
        <v>359</v>
      </c>
      <c r="E173" s="167"/>
      <c r="F173" s="7">
        <v>3000</v>
      </c>
      <c r="G173" s="7">
        <v>0</v>
      </c>
      <c r="H173" s="168">
        <v>3000</v>
      </c>
      <c r="I173" s="180">
        <f>-61400-H173</f>
        <v>-64400</v>
      </c>
      <c r="J173" s="120">
        <f>+H173+I173</f>
        <v>-61400</v>
      </c>
      <c r="L173" s="116" t="e">
        <f>VLOOKUP(C:C,#REF!,7,FALSE)</f>
        <v>#REF!</v>
      </c>
      <c r="N173" s="162">
        <v>3000</v>
      </c>
      <c r="O173" s="160" t="e">
        <f t="shared" si="7"/>
        <v>#REF!</v>
      </c>
      <c r="P173" s="160"/>
      <c r="Q173" s="160" t="e">
        <f t="shared" si="9"/>
        <v>#REF!</v>
      </c>
      <c r="S173" s="139" t="s">
        <v>358</v>
      </c>
      <c r="T173" s="118" t="s">
        <v>359</v>
      </c>
      <c r="U173" s="8"/>
      <c r="V173" s="8" t="e">
        <f>SUMIF(#REF!,C:C,#REF!)</f>
        <v>#REF!</v>
      </c>
      <c r="W173" s="8">
        <f>-64400+3000</f>
        <v>-61400</v>
      </c>
      <c r="X173" s="8"/>
      <c r="Y173" s="120" t="e">
        <f t="shared" si="10"/>
        <v>#REF!</v>
      </c>
      <c r="AA173" s="151" t="e">
        <f t="shared" si="8"/>
        <v>#REF!</v>
      </c>
    </row>
    <row r="174" spans="1:27" ht="13.9" hidden="1" customHeight="1">
      <c r="A174" s="121" t="s">
        <v>665</v>
      </c>
      <c r="B174" s="166" t="s">
        <v>354</v>
      </c>
      <c r="C174" s="166" t="s">
        <v>361</v>
      </c>
      <c r="D174" s="166" t="s">
        <v>360</v>
      </c>
      <c r="E174" s="167"/>
      <c r="F174" s="7">
        <v>17494.38</v>
      </c>
      <c r="G174" s="7">
        <v>561999.38</v>
      </c>
      <c r="H174" s="168">
        <v>-544505</v>
      </c>
      <c r="I174" s="180" t="e">
        <f>+Y174-H174</f>
        <v>#REF!</v>
      </c>
      <c r="J174" s="120" t="e">
        <f>+H174+I174</f>
        <v>#REF!</v>
      </c>
      <c r="L174" s="116" t="e">
        <f>VLOOKUP(C:C,#REF!,7,FALSE)</f>
        <v>#REF!</v>
      </c>
      <c r="N174" s="162">
        <v>-544505</v>
      </c>
      <c r="O174" s="160" t="e">
        <f t="shared" si="7"/>
        <v>#REF!</v>
      </c>
      <c r="P174" s="160"/>
      <c r="Q174" s="160" t="e">
        <f t="shared" si="9"/>
        <v>#REF!</v>
      </c>
      <c r="S174" s="139" t="s">
        <v>361</v>
      </c>
      <c r="T174" s="118" t="s">
        <v>360</v>
      </c>
      <c r="U174" s="8"/>
      <c r="V174" s="8" t="e">
        <f>SUMIF(#REF!,C:C,#REF!)</f>
        <v>#REF!</v>
      </c>
      <c r="W174" s="136">
        <v>-880000</v>
      </c>
      <c r="X174" s="136"/>
      <c r="Y174" s="120" t="e">
        <f t="shared" si="10"/>
        <v>#REF!</v>
      </c>
      <c r="AA174" s="151" t="e">
        <f t="shared" si="8"/>
        <v>#REF!</v>
      </c>
    </row>
    <row r="175" spans="1:27" ht="13.9" hidden="1" customHeight="1">
      <c r="A175" s="121" t="s">
        <v>665</v>
      </c>
      <c r="B175" s="166" t="s">
        <v>354</v>
      </c>
      <c r="C175" s="166" t="s">
        <v>362</v>
      </c>
      <c r="D175" s="166" t="s">
        <v>363</v>
      </c>
      <c r="E175" s="167"/>
      <c r="F175" s="7">
        <v>0</v>
      </c>
      <c r="G175" s="7">
        <v>140.38999999999999</v>
      </c>
      <c r="H175" s="168">
        <v>-140.38999999999999</v>
      </c>
      <c r="I175" s="180">
        <v>0</v>
      </c>
      <c r="J175" s="120">
        <f t="shared" ref="J175:J238" si="11">+H175+I175</f>
        <v>-140.38999999999999</v>
      </c>
      <c r="L175" s="116" t="e">
        <f>VLOOKUP(C:C,#REF!,7,FALSE)</f>
        <v>#REF!</v>
      </c>
      <c r="N175" s="162">
        <v>-140.38999999999999</v>
      </c>
      <c r="O175" s="160" t="e">
        <f t="shared" si="7"/>
        <v>#REF!</v>
      </c>
      <c r="P175" s="160"/>
      <c r="Q175" s="160" t="e">
        <f t="shared" si="9"/>
        <v>#REF!</v>
      </c>
      <c r="S175" s="139" t="s">
        <v>362</v>
      </c>
      <c r="T175" s="118" t="s">
        <v>363</v>
      </c>
      <c r="U175" s="8"/>
      <c r="V175" s="8" t="e">
        <f>SUMIF(#REF!,C:C,#REF!)</f>
        <v>#REF!</v>
      </c>
      <c r="W175" s="8">
        <v>-140.38999999999999</v>
      </c>
      <c r="X175" s="8"/>
      <c r="Y175" s="120" t="e">
        <f t="shared" si="10"/>
        <v>#REF!</v>
      </c>
      <c r="AA175" s="151" t="e">
        <f t="shared" si="8"/>
        <v>#REF!</v>
      </c>
    </row>
    <row r="176" spans="1:27" ht="13.9" hidden="1" customHeight="1">
      <c r="A176" s="121" t="s">
        <v>665</v>
      </c>
      <c r="B176" s="166" t="s">
        <v>354</v>
      </c>
      <c r="C176" s="166" t="s">
        <v>365</v>
      </c>
      <c r="D176" s="166" t="s">
        <v>364</v>
      </c>
      <c r="E176" s="167"/>
      <c r="F176" s="7">
        <v>0</v>
      </c>
      <c r="G176" s="7">
        <v>43.98</v>
      </c>
      <c r="H176" s="168">
        <v>-43.98</v>
      </c>
      <c r="I176" s="181" t="e">
        <f>+Y176-H176</f>
        <v>#REF!</v>
      </c>
      <c r="J176" s="120" t="e">
        <f t="shared" si="11"/>
        <v>#REF!</v>
      </c>
      <c r="L176" s="116" t="e">
        <f>VLOOKUP(C:C,#REF!,7,FALSE)</f>
        <v>#REF!</v>
      </c>
      <c r="N176" s="162">
        <v>-43.98</v>
      </c>
      <c r="O176" s="160" t="e">
        <f t="shared" si="7"/>
        <v>#REF!</v>
      </c>
      <c r="P176" s="160"/>
      <c r="Q176" s="160" t="e">
        <f t="shared" si="9"/>
        <v>#REF!</v>
      </c>
      <c r="S176" s="139" t="s">
        <v>365</v>
      </c>
      <c r="T176" s="118" t="s">
        <v>364</v>
      </c>
      <c r="U176" s="116"/>
      <c r="V176" s="116" t="e">
        <f>SUMIF(#REF!,C:C,#REF!)</f>
        <v>#REF!</v>
      </c>
      <c r="W176" s="116">
        <v>-22123.82</v>
      </c>
      <c r="X176" s="116"/>
      <c r="Y176" s="116" t="e">
        <f t="shared" si="10"/>
        <v>#REF!</v>
      </c>
      <c r="AA176" s="151" t="e">
        <f t="shared" si="8"/>
        <v>#REF!</v>
      </c>
    </row>
    <row r="177" spans="1:27" ht="13.9" hidden="1" customHeight="1">
      <c r="A177" s="121" t="s">
        <v>665</v>
      </c>
      <c r="B177" s="166" t="s">
        <v>354</v>
      </c>
      <c r="C177" s="169" t="s">
        <v>1083</v>
      </c>
      <c r="D177" s="166" t="s">
        <v>1084</v>
      </c>
      <c r="E177" s="167"/>
      <c r="F177" s="7"/>
      <c r="G177" s="7"/>
      <c r="H177" s="168"/>
      <c r="I177" s="183">
        <f>+Y177-H177</f>
        <v>-10000</v>
      </c>
      <c r="J177" s="120">
        <f t="shared" si="11"/>
        <v>-10000</v>
      </c>
      <c r="L177" s="116" t="e">
        <f>VLOOKUP(C:C,#REF!,7,FALSE)</f>
        <v>#REF!</v>
      </c>
      <c r="N177" s="162"/>
      <c r="O177" s="160">
        <f t="shared" si="7"/>
        <v>-10000</v>
      </c>
      <c r="P177" s="160"/>
      <c r="Q177" s="160">
        <f t="shared" si="9"/>
        <v>-10000</v>
      </c>
      <c r="S177" s="153" t="s">
        <v>1083</v>
      </c>
      <c r="T177" s="152" t="s">
        <v>1084</v>
      </c>
      <c r="U177" s="116"/>
      <c r="V177" s="116"/>
      <c r="W177" s="116">
        <v>-10000</v>
      </c>
      <c r="X177" s="116"/>
      <c r="Y177" s="116">
        <f t="shared" si="10"/>
        <v>-10000</v>
      </c>
      <c r="AA177" s="151">
        <f t="shared" si="8"/>
        <v>0</v>
      </c>
    </row>
    <row r="178" spans="1:27" ht="13.9" hidden="1" customHeight="1">
      <c r="A178" s="121" t="s">
        <v>665</v>
      </c>
      <c r="B178" s="166" t="s">
        <v>354</v>
      </c>
      <c r="C178" s="170" t="s">
        <v>1085</v>
      </c>
      <c r="D178" s="166" t="s">
        <v>1086</v>
      </c>
      <c r="E178" s="167"/>
      <c r="F178" s="7"/>
      <c r="G178" s="7"/>
      <c r="H178" s="168"/>
      <c r="I178" s="183">
        <f>+Y178-H178</f>
        <v>-5000</v>
      </c>
      <c r="J178" s="120">
        <f t="shared" si="11"/>
        <v>-5000</v>
      </c>
      <c r="L178" s="116" t="e">
        <f>VLOOKUP(C:C,#REF!,7,FALSE)</f>
        <v>#REF!</v>
      </c>
      <c r="N178" s="162"/>
      <c r="O178" s="160">
        <f t="shared" si="7"/>
        <v>-5000</v>
      </c>
      <c r="P178" s="160"/>
      <c r="Q178" s="160">
        <f t="shared" si="9"/>
        <v>-5000</v>
      </c>
      <c r="S178" s="154" t="s">
        <v>1085</v>
      </c>
      <c r="T178" s="152" t="s">
        <v>1086</v>
      </c>
      <c r="U178" s="116"/>
      <c r="V178" s="116"/>
      <c r="W178" s="116">
        <v>-5000</v>
      </c>
      <c r="X178" s="116"/>
      <c r="Y178" s="116">
        <f t="shared" si="10"/>
        <v>-5000</v>
      </c>
      <c r="AA178" s="151">
        <f t="shared" si="8"/>
        <v>0</v>
      </c>
    </row>
    <row r="179" spans="1:27" ht="13.9" hidden="1" customHeight="1">
      <c r="A179" s="121" t="s">
        <v>665</v>
      </c>
      <c r="B179" s="166" t="s">
        <v>349</v>
      </c>
      <c r="C179" s="166" t="s">
        <v>366</v>
      </c>
      <c r="D179" s="166" t="s">
        <v>367</v>
      </c>
      <c r="E179" s="167"/>
      <c r="F179" s="7">
        <v>22</v>
      </c>
      <c r="G179" s="7">
        <v>2654</v>
      </c>
      <c r="H179" s="168">
        <v>-2632</v>
      </c>
      <c r="I179" s="180">
        <f>-4084-H179</f>
        <v>-1452</v>
      </c>
      <c r="J179" s="120">
        <f t="shared" si="11"/>
        <v>-4084</v>
      </c>
      <c r="L179" s="116" t="e">
        <f>VLOOKUP(C:C,#REF!,7,FALSE)</f>
        <v>#REF!</v>
      </c>
      <c r="N179" s="162">
        <v>-2632</v>
      </c>
      <c r="O179" s="160" t="e">
        <f t="shared" si="7"/>
        <v>#REF!</v>
      </c>
      <c r="P179" s="160"/>
      <c r="Q179" s="160" t="e">
        <f t="shared" si="9"/>
        <v>#REF!</v>
      </c>
      <c r="S179" s="139" t="s">
        <v>366</v>
      </c>
      <c r="T179" s="118" t="s">
        <v>367</v>
      </c>
      <c r="U179" s="116"/>
      <c r="V179" s="116" t="e">
        <f>SUMIF(#REF!,C:C,#REF!)</f>
        <v>#REF!</v>
      </c>
      <c r="W179" s="116">
        <v>-4084</v>
      </c>
      <c r="X179" s="116"/>
      <c r="Y179" s="116" t="e">
        <f t="shared" si="10"/>
        <v>#REF!</v>
      </c>
      <c r="AA179" s="151" t="e">
        <f t="shared" si="8"/>
        <v>#REF!</v>
      </c>
    </row>
    <row r="180" spans="1:27" ht="13.9" hidden="1" customHeight="1">
      <c r="A180" s="121" t="s">
        <v>665</v>
      </c>
      <c r="B180" s="166" t="s">
        <v>349</v>
      </c>
      <c r="C180" s="166" t="s">
        <v>368</v>
      </c>
      <c r="D180" s="166" t="s">
        <v>369</v>
      </c>
      <c r="E180" s="167"/>
      <c r="F180" s="7">
        <v>2272.35</v>
      </c>
      <c r="G180" s="7">
        <v>85277.23</v>
      </c>
      <c r="H180" s="168">
        <v>-83004.88</v>
      </c>
      <c r="I180" s="180"/>
      <c r="J180" s="120">
        <f t="shared" si="11"/>
        <v>-83004.88</v>
      </c>
      <c r="L180" s="116" t="e">
        <f>VLOOKUP(C:C,#REF!,7,FALSE)</f>
        <v>#REF!</v>
      </c>
      <c r="N180" s="162">
        <v>-83004.88</v>
      </c>
      <c r="O180" s="160" t="e">
        <f t="shared" si="7"/>
        <v>#REF!</v>
      </c>
      <c r="P180" s="160"/>
      <c r="Q180" s="160" t="e">
        <f t="shared" si="9"/>
        <v>#REF!</v>
      </c>
      <c r="S180" s="139" t="s">
        <v>368</v>
      </c>
      <c r="T180" s="118" t="s">
        <v>369</v>
      </c>
      <c r="U180" s="116"/>
      <c r="V180" s="116" t="e">
        <f>SUMIF(#REF!,C:C,#REF!)</f>
        <v>#REF!</v>
      </c>
      <c r="W180" s="116">
        <v>-83004.88</v>
      </c>
      <c r="X180" s="116"/>
      <c r="Y180" s="116" t="e">
        <f t="shared" si="10"/>
        <v>#REF!</v>
      </c>
      <c r="AA180" s="151" t="e">
        <f t="shared" si="8"/>
        <v>#REF!</v>
      </c>
    </row>
    <row r="181" spans="1:27" ht="13.9" hidden="1" customHeight="1">
      <c r="A181" s="121" t="s">
        <v>665</v>
      </c>
      <c r="B181" s="166" t="s">
        <v>354</v>
      </c>
      <c r="C181" s="164" t="s">
        <v>1087</v>
      </c>
      <c r="D181" s="165" t="s">
        <v>1088</v>
      </c>
      <c r="E181" s="167"/>
      <c r="F181" s="7"/>
      <c r="G181" s="7"/>
      <c r="H181" s="168"/>
      <c r="I181" s="180">
        <f>+W181</f>
        <v>-433419</v>
      </c>
      <c r="J181" s="120">
        <f t="shared" si="11"/>
        <v>-433419</v>
      </c>
      <c r="L181" s="116" t="e">
        <f>VLOOKUP(C:C,#REF!,7,FALSE)</f>
        <v>#REF!</v>
      </c>
      <c r="N181" s="162"/>
      <c r="O181" s="160">
        <f t="shared" si="7"/>
        <v>-433419</v>
      </c>
      <c r="P181" s="160"/>
      <c r="Q181" s="160">
        <f t="shared" si="9"/>
        <v>-433419</v>
      </c>
      <c r="S181" s="139" t="s">
        <v>1087</v>
      </c>
      <c r="T181" s="118" t="s">
        <v>1088</v>
      </c>
      <c r="U181" s="116"/>
      <c r="V181" s="116"/>
      <c r="W181" s="116">
        <v>-433419</v>
      </c>
      <c r="X181" s="116"/>
      <c r="Y181" s="116">
        <f t="shared" si="10"/>
        <v>-433419</v>
      </c>
      <c r="AA181" s="151">
        <f t="shared" si="8"/>
        <v>0</v>
      </c>
    </row>
    <row r="182" spans="1:27" ht="13.9" hidden="1" customHeight="1">
      <c r="A182" s="121" t="s">
        <v>665</v>
      </c>
      <c r="B182" s="166" t="s">
        <v>371</v>
      </c>
      <c r="C182" s="166" t="s">
        <v>370</v>
      </c>
      <c r="D182" s="166" t="s">
        <v>372</v>
      </c>
      <c r="E182" s="167"/>
      <c r="F182" s="7">
        <v>0</v>
      </c>
      <c r="G182" s="7">
        <v>133.36000000000001</v>
      </c>
      <c r="H182" s="171">
        <v>-133.36000000000001</v>
      </c>
      <c r="I182" s="180">
        <v>133.36000000000001</v>
      </c>
      <c r="J182" s="120">
        <f t="shared" si="11"/>
        <v>0</v>
      </c>
      <c r="L182" s="116" t="e">
        <f>VLOOKUP(C:C,#REF!,7,FALSE)</f>
        <v>#REF!</v>
      </c>
      <c r="N182" s="163">
        <v>-133.36000000000001</v>
      </c>
      <c r="O182" s="160" t="e">
        <f t="shared" si="7"/>
        <v>#REF!</v>
      </c>
      <c r="P182" s="160"/>
      <c r="Q182" s="160" t="e">
        <f t="shared" si="9"/>
        <v>#REF!</v>
      </c>
      <c r="S182" s="139" t="s">
        <v>370</v>
      </c>
      <c r="T182" s="118" t="s">
        <v>372</v>
      </c>
      <c r="U182" s="116"/>
      <c r="V182" s="116" t="e">
        <f>SUMIF(#REF!,C:C,#REF!)</f>
        <v>#REF!</v>
      </c>
      <c r="W182" s="116">
        <v>0</v>
      </c>
      <c r="X182" s="116"/>
      <c r="Y182" s="116" t="e">
        <f t="shared" si="10"/>
        <v>#REF!</v>
      </c>
      <c r="AA182" s="151" t="e">
        <f t="shared" si="8"/>
        <v>#REF!</v>
      </c>
    </row>
    <row r="183" spans="1:27" ht="13.9" hidden="1" customHeight="1">
      <c r="A183" s="121" t="s">
        <v>665</v>
      </c>
      <c r="B183" s="166" t="s">
        <v>349</v>
      </c>
      <c r="C183" s="166" t="s">
        <v>373</v>
      </c>
      <c r="D183" s="166" t="s">
        <v>374</v>
      </c>
      <c r="E183" s="167"/>
      <c r="F183" s="7">
        <v>0</v>
      </c>
      <c r="G183" s="7">
        <v>9766.94</v>
      </c>
      <c r="H183" s="171">
        <v>-9766.94</v>
      </c>
      <c r="I183" s="180">
        <v>9766.94</v>
      </c>
      <c r="J183" s="120">
        <f t="shared" si="11"/>
        <v>0</v>
      </c>
      <c r="L183" s="116" t="e">
        <f>VLOOKUP(C:C,#REF!,7,FALSE)</f>
        <v>#REF!</v>
      </c>
      <c r="N183" s="163">
        <v>-9766.94</v>
      </c>
      <c r="O183" s="160" t="e">
        <f t="shared" si="7"/>
        <v>#REF!</v>
      </c>
      <c r="P183" s="160"/>
      <c r="Q183" s="160" t="e">
        <f t="shared" si="9"/>
        <v>#REF!</v>
      </c>
      <c r="S183" s="139" t="s">
        <v>373</v>
      </c>
      <c r="T183" s="118" t="s">
        <v>374</v>
      </c>
      <c r="U183" s="116"/>
      <c r="V183" s="116" t="e">
        <f>SUMIF(#REF!,C:C,#REF!)</f>
        <v>#REF!</v>
      </c>
      <c r="W183" s="116">
        <v>0</v>
      </c>
      <c r="X183" s="116"/>
      <c r="Y183" s="116" t="e">
        <f t="shared" si="10"/>
        <v>#REF!</v>
      </c>
      <c r="AA183" s="151" t="e">
        <f t="shared" si="8"/>
        <v>#REF!</v>
      </c>
    </row>
    <row r="184" spans="1:27" ht="13.9" hidden="1" customHeight="1">
      <c r="A184" s="121" t="s">
        <v>665</v>
      </c>
      <c r="B184" s="166" t="s">
        <v>349</v>
      </c>
      <c r="C184" s="166" t="s">
        <v>375</v>
      </c>
      <c r="D184" s="166" t="s">
        <v>376</v>
      </c>
      <c r="E184" s="167"/>
      <c r="F184" s="7">
        <v>0</v>
      </c>
      <c r="G184" s="7">
        <v>1.5</v>
      </c>
      <c r="H184" s="171">
        <v>-1.5</v>
      </c>
      <c r="I184" s="180">
        <v>1.5</v>
      </c>
      <c r="J184" s="120">
        <f t="shared" si="11"/>
        <v>0</v>
      </c>
      <c r="L184" s="116" t="e">
        <f>VLOOKUP(C:C,#REF!,7,FALSE)</f>
        <v>#REF!</v>
      </c>
      <c r="N184" s="163">
        <v>-1.5</v>
      </c>
      <c r="O184" s="160" t="e">
        <f t="shared" si="7"/>
        <v>#REF!</v>
      </c>
      <c r="P184" s="160"/>
      <c r="Q184" s="160" t="e">
        <f t="shared" si="9"/>
        <v>#REF!</v>
      </c>
      <c r="S184" s="139" t="s">
        <v>375</v>
      </c>
      <c r="T184" s="118" t="s">
        <v>376</v>
      </c>
      <c r="U184" s="116"/>
      <c r="V184" s="116" t="e">
        <f>SUMIF(#REF!,C:C,#REF!)</f>
        <v>#REF!</v>
      </c>
      <c r="W184" s="116">
        <v>0</v>
      </c>
      <c r="X184" s="116"/>
      <c r="Y184" s="116" t="e">
        <f t="shared" si="10"/>
        <v>#REF!</v>
      </c>
      <c r="AA184" s="151" t="e">
        <f t="shared" si="8"/>
        <v>#REF!</v>
      </c>
    </row>
    <row r="185" spans="1:27" ht="13.9" hidden="1" customHeight="1">
      <c r="A185" s="121" t="s">
        <v>665</v>
      </c>
      <c r="B185" s="166" t="s">
        <v>349</v>
      </c>
      <c r="C185" s="166" t="s">
        <v>377</v>
      </c>
      <c r="D185" s="166" t="s">
        <v>378</v>
      </c>
      <c r="E185" s="167"/>
      <c r="F185" s="7">
        <v>0</v>
      </c>
      <c r="G185" s="7">
        <v>17297.05</v>
      </c>
      <c r="H185" s="171">
        <v>-17297.05</v>
      </c>
      <c r="I185" s="180">
        <v>17297.05</v>
      </c>
      <c r="J185" s="120">
        <f t="shared" si="11"/>
        <v>0</v>
      </c>
      <c r="L185" s="116" t="e">
        <f>VLOOKUP(C:C,#REF!,7,FALSE)</f>
        <v>#REF!</v>
      </c>
      <c r="N185" s="163">
        <v>-17297.05</v>
      </c>
      <c r="O185" s="160" t="e">
        <f t="shared" si="7"/>
        <v>#REF!</v>
      </c>
      <c r="P185" s="160"/>
      <c r="Q185" s="160" t="e">
        <f t="shared" si="9"/>
        <v>#REF!</v>
      </c>
      <c r="S185" s="139" t="s">
        <v>377</v>
      </c>
      <c r="T185" s="118" t="s">
        <v>378</v>
      </c>
      <c r="U185" s="116"/>
      <c r="V185" s="116" t="e">
        <f>SUMIF(#REF!,C:C,#REF!)</f>
        <v>#REF!</v>
      </c>
      <c r="W185" s="116">
        <v>0</v>
      </c>
      <c r="X185" s="116"/>
      <c r="Y185" s="116" t="e">
        <f t="shared" si="10"/>
        <v>#REF!</v>
      </c>
      <c r="AA185" s="151" t="e">
        <f t="shared" si="8"/>
        <v>#REF!</v>
      </c>
    </row>
    <row r="186" spans="1:27" ht="22.15" hidden="1" customHeight="1">
      <c r="A186" s="53" t="s">
        <v>665</v>
      </c>
      <c r="B186" s="54" t="s">
        <v>380</v>
      </c>
      <c r="C186" s="54" t="s">
        <v>379</v>
      </c>
      <c r="D186" s="54" t="s">
        <v>381</v>
      </c>
      <c r="E186" s="55"/>
      <c r="F186" s="56">
        <v>145268</v>
      </c>
      <c r="G186" s="56">
        <v>38342.54</v>
      </c>
      <c r="H186" s="56">
        <v>106925.46</v>
      </c>
      <c r="I186" s="180" t="e">
        <f t="shared" ref="I186:I249" si="12">+Y186-H186</f>
        <v>#REF!</v>
      </c>
      <c r="J186" s="117" t="e">
        <f t="shared" si="11"/>
        <v>#REF!</v>
      </c>
      <c r="L186" s="116" t="e">
        <f>VLOOKUP(C:C,#REF!,7,FALSE)</f>
        <v>#REF!</v>
      </c>
      <c r="N186" s="161">
        <v>106925.46</v>
      </c>
      <c r="O186" s="172" t="e">
        <f t="shared" si="7"/>
        <v>#REF!</v>
      </c>
      <c r="P186" s="172"/>
      <c r="Q186" s="172" t="e">
        <f t="shared" si="9"/>
        <v>#REF!</v>
      </c>
      <c r="S186" s="142" t="s">
        <v>379</v>
      </c>
      <c r="T186" s="53" t="s">
        <v>381</v>
      </c>
      <c r="U186" s="117" t="e">
        <f>VLOOKUP(C186,#REF!,4,FALSE)</f>
        <v>#REF!</v>
      </c>
      <c r="V186" s="117" t="e">
        <f>SUMIF(#REF!,C:C,#REF!)</f>
        <v>#REF!</v>
      </c>
      <c r="W186" s="117"/>
      <c r="X186" s="117"/>
      <c r="Y186" s="117" t="e">
        <f>+U186+V186+W186</f>
        <v>#REF!</v>
      </c>
      <c r="AA186" s="151" t="e">
        <f t="shared" si="8"/>
        <v>#REF!</v>
      </c>
    </row>
    <row r="187" spans="1:27" ht="13.9" hidden="1" customHeight="1">
      <c r="A187" s="53" t="s">
        <v>665</v>
      </c>
      <c r="B187" s="54" t="s">
        <v>380</v>
      </c>
      <c r="C187" s="54" t="s">
        <v>382</v>
      </c>
      <c r="D187" s="54" t="s">
        <v>383</v>
      </c>
      <c r="E187" s="55"/>
      <c r="F187" s="56">
        <v>265697.34000000003</v>
      </c>
      <c r="G187" s="56">
        <v>7679.11</v>
      </c>
      <c r="H187" s="56">
        <v>258018.23</v>
      </c>
      <c r="I187" s="180" t="e">
        <f t="shared" si="12"/>
        <v>#REF!</v>
      </c>
      <c r="J187" s="173" t="e">
        <f t="shared" si="11"/>
        <v>#REF!</v>
      </c>
      <c r="L187" s="116" t="e">
        <f>VLOOKUP(C:C,#REF!,7,FALSE)</f>
        <v>#REF!</v>
      </c>
      <c r="N187" s="161">
        <v>258018.23</v>
      </c>
      <c r="O187" s="172" t="e">
        <f t="shared" si="7"/>
        <v>#REF!</v>
      </c>
      <c r="P187" s="172"/>
      <c r="Q187" s="172" t="e">
        <f t="shared" si="9"/>
        <v>#REF!</v>
      </c>
      <c r="S187" s="139" t="s">
        <v>382</v>
      </c>
      <c r="T187" s="118" t="s">
        <v>383</v>
      </c>
      <c r="U187" s="8" t="e">
        <f>VLOOKUP(C187,#REF!,4,FALSE)</f>
        <v>#REF!</v>
      </c>
      <c r="V187" s="8" t="e">
        <f>SUMIF(#REF!,C:C,#REF!)</f>
        <v>#REF!</v>
      </c>
      <c r="W187" s="116"/>
      <c r="X187" s="116"/>
      <c r="Y187" s="8" t="e">
        <f>+U187+V187+W187</f>
        <v>#REF!</v>
      </c>
      <c r="AA187" s="151" t="e">
        <f t="shared" si="8"/>
        <v>#REF!</v>
      </c>
    </row>
    <row r="188" spans="1:27" ht="13.9" hidden="1" customHeight="1">
      <c r="A188" s="53" t="s">
        <v>665</v>
      </c>
      <c r="B188" s="54" t="s">
        <v>380</v>
      </c>
      <c r="C188" s="54" t="s">
        <v>384</v>
      </c>
      <c r="D188" s="54" t="s">
        <v>385</v>
      </c>
      <c r="E188" s="55"/>
      <c r="F188" s="56">
        <v>53731.91</v>
      </c>
      <c r="G188" s="56">
        <v>32.119999999999997</v>
      </c>
      <c r="H188" s="56">
        <v>53699.79</v>
      </c>
      <c r="I188" s="180" t="e">
        <f t="shared" si="12"/>
        <v>#REF!</v>
      </c>
      <c r="J188" s="117" t="e">
        <f t="shared" si="11"/>
        <v>#REF!</v>
      </c>
      <c r="L188" s="116" t="e">
        <f>VLOOKUP(C:C,#REF!,7,FALSE)</f>
        <v>#REF!</v>
      </c>
      <c r="N188" s="161">
        <v>53699.79</v>
      </c>
      <c r="O188" s="172" t="e">
        <f t="shared" si="7"/>
        <v>#REF!</v>
      </c>
      <c r="P188" s="172"/>
      <c r="Q188" s="172" t="e">
        <f t="shared" si="9"/>
        <v>#REF!</v>
      </c>
      <c r="S188" s="139" t="s">
        <v>384</v>
      </c>
      <c r="T188" s="118" t="s">
        <v>385</v>
      </c>
      <c r="U188" s="8" t="e">
        <f>VLOOKUP(C188,#REF!,4,FALSE)</f>
        <v>#REF!</v>
      </c>
      <c r="V188" s="8" t="e">
        <f>SUMIF(#REF!,C:C,#REF!)</f>
        <v>#REF!</v>
      </c>
      <c r="W188" s="8"/>
      <c r="X188" s="8"/>
      <c r="Y188" s="8" t="e">
        <f t="shared" ref="Y188:Y255" si="13">+U188+V188+W188</f>
        <v>#REF!</v>
      </c>
      <c r="AA188" s="151" t="e">
        <f t="shared" si="8"/>
        <v>#REF!</v>
      </c>
    </row>
    <row r="189" spans="1:27" ht="13.9" hidden="1" customHeight="1">
      <c r="A189" s="53" t="s">
        <v>665</v>
      </c>
      <c r="B189" s="54" t="s">
        <v>380</v>
      </c>
      <c r="C189" s="54" t="s">
        <v>386</v>
      </c>
      <c r="D189" s="54" t="s">
        <v>387</v>
      </c>
      <c r="E189" s="55"/>
      <c r="F189" s="56">
        <v>81898.05</v>
      </c>
      <c r="G189" s="56">
        <v>735.55</v>
      </c>
      <c r="H189" s="56">
        <v>81162.5</v>
      </c>
      <c r="I189" s="180" t="e">
        <f t="shared" si="12"/>
        <v>#REF!</v>
      </c>
      <c r="J189" s="117" t="e">
        <f t="shared" si="11"/>
        <v>#REF!</v>
      </c>
      <c r="L189" s="116" t="e">
        <f>VLOOKUP(C:C,#REF!,7,FALSE)</f>
        <v>#REF!</v>
      </c>
      <c r="N189" s="161">
        <v>81162.5</v>
      </c>
      <c r="O189" s="172" t="e">
        <f t="shared" si="7"/>
        <v>#REF!</v>
      </c>
      <c r="P189" s="172"/>
      <c r="Q189" s="172" t="e">
        <f t="shared" si="9"/>
        <v>#REF!</v>
      </c>
      <c r="S189" s="139" t="s">
        <v>386</v>
      </c>
      <c r="T189" s="118" t="s">
        <v>387</v>
      </c>
      <c r="U189" s="8" t="e">
        <f>VLOOKUP(C189,#REF!,4,FALSE)</f>
        <v>#REF!</v>
      </c>
      <c r="V189" s="8" t="e">
        <f>SUMIF(#REF!,C:C,#REF!)</f>
        <v>#REF!</v>
      </c>
      <c r="W189" s="8"/>
      <c r="X189" s="8"/>
      <c r="Y189" s="8" t="e">
        <f t="shared" si="13"/>
        <v>#REF!</v>
      </c>
      <c r="AA189" s="151" t="e">
        <f t="shared" si="8"/>
        <v>#REF!</v>
      </c>
    </row>
    <row r="190" spans="1:27" ht="13.9" hidden="1" customHeight="1">
      <c r="A190" s="53" t="s">
        <v>665</v>
      </c>
      <c r="B190" s="54" t="s">
        <v>380</v>
      </c>
      <c r="C190" s="54" t="s">
        <v>823</v>
      </c>
      <c r="D190" s="54" t="s">
        <v>923</v>
      </c>
      <c r="E190" s="55"/>
      <c r="F190" s="56"/>
      <c r="G190" s="56"/>
      <c r="H190" s="56"/>
      <c r="I190" s="180" t="e">
        <f t="shared" si="12"/>
        <v>#REF!</v>
      </c>
      <c r="J190" s="117" t="e">
        <f t="shared" si="11"/>
        <v>#REF!</v>
      </c>
      <c r="L190" s="116" t="e">
        <f>VLOOKUP(C:C,#REF!,7,FALSE)</f>
        <v>#REF!</v>
      </c>
      <c r="N190" s="161"/>
      <c r="O190" s="172" t="e">
        <f t="shared" si="7"/>
        <v>#REF!</v>
      </c>
      <c r="P190" s="172"/>
      <c r="Q190" s="172" t="e">
        <f t="shared" si="9"/>
        <v>#REF!</v>
      </c>
      <c r="S190" s="139" t="s">
        <v>823</v>
      </c>
      <c r="T190" s="118" t="s">
        <v>923</v>
      </c>
      <c r="U190" s="8" t="e">
        <f>VLOOKUP(C190,#REF!,4,FALSE)</f>
        <v>#REF!</v>
      </c>
      <c r="V190" s="8" t="e">
        <f>SUMIF(#REF!,C:C,#REF!)</f>
        <v>#REF!</v>
      </c>
      <c r="W190" s="8"/>
      <c r="X190" s="8"/>
      <c r="Y190" s="8" t="e">
        <f t="shared" si="13"/>
        <v>#REF!</v>
      </c>
      <c r="AA190" s="151" t="e">
        <f t="shared" si="8"/>
        <v>#REF!</v>
      </c>
    </row>
    <row r="191" spans="1:27" ht="27" hidden="1" customHeight="1">
      <c r="A191" s="53" t="s">
        <v>665</v>
      </c>
      <c r="B191" s="54" t="s">
        <v>380</v>
      </c>
      <c r="C191" s="54" t="s">
        <v>388</v>
      </c>
      <c r="D191" s="54" t="s">
        <v>389</v>
      </c>
      <c r="E191" s="55"/>
      <c r="F191" s="56">
        <v>5412.33</v>
      </c>
      <c r="G191" s="56">
        <v>0</v>
      </c>
      <c r="H191" s="56">
        <v>5412.33</v>
      </c>
      <c r="I191" s="180" t="e">
        <f t="shared" si="12"/>
        <v>#REF!</v>
      </c>
      <c r="J191" s="117" t="e">
        <f t="shared" si="11"/>
        <v>#REF!</v>
      </c>
      <c r="L191" s="116" t="e">
        <f>VLOOKUP(C:C,#REF!,7,FALSE)</f>
        <v>#REF!</v>
      </c>
      <c r="N191" s="161">
        <v>5412.33</v>
      </c>
      <c r="O191" s="172" t="e">
        <f t="shared" si="7"/>
        <v>#REF!</v>
      </c>
      <c r="P191" s="172"/>
      <c r="Q191" s="172" t="e">
        <f t="shared" si="9"/>
        <v>#REF!</v>
      </c>
      <c r="S191" s="139" t="s">
        <v>388</v>
      </c>
      <c r="T191" s="118" t="s">
        <v>389</v>
      </c>
      <c r="U191" s="8" t="e">
        <f>VLOOKUP(C191,#REF!,4,FALSE)</f>
        <v>#REF!</v>
      </c>
      <c r="V191" s="8" t="e">
        <f>SUMIF(#REF!,C:C,#REF!)</f>
        <v>#REF!</v>
      </c>
      <c r="W191" s="8"/>
      <c r="X191" s="8"/>
      <c r="Y191" s="8" t="e">
        <f t="shared" si="13"/>
        <v>#REF!</v>
      </c>
      <c r="AA191" s="151" t="e">
        <f t="shared" si="8"/>
        <v>#REF!</v>
      </c>
    </row>
    <row r="192" spans="1:27" ht="25.5" hidden="1" customHeight="1">
      <c r="A192" s="53" t="s">
        <v>665</v>
      </c>
      <c r="B192" s="54" t="s">
        <v>380</v>
      </c>
      <c r="C192" s="54" t="s">
        <v>390</v>
      </c>
      <c r="D192" s="54" t="s">
        <v>391</v>
      </c>
      <c r="E192" s="55"/>
      <c r="F192" s="56">
        <v>63361.52</v>
      </c>
      <c r="G192" s="56">
        <v>19024.82</v>
      </c>
      <c r="H192" s="56">
        <v>44336.7</v>
      </c>
      <c r="I192" s="180" t="e">
        <f t="shared" si="12"/>
        <v>#REF!</v>
      </c>
      <c r="J192" s="117" t="e">
        <f t="shared" si="11"/>
        <v>#REF!</v>
      </c>
      <c r="L192" s="116" t="e">
        <f>VLOOKUP(C:C,#REF!,7,FALSE)</f>
        <v>#REF!</v>
      </c>
      <c r="N192" s="161">
        <v>44336.7</v>
      </c>
      <c r="O192" s="172" t="e">
        <f t="shared" si="7"/>
        <v>#REF!</v>
      </c>
      <c r="P192" s="172"/>
      <c r="Q192" s="172" t="e">
        <f t="shared" si="9"/>
        <v>#REF!</v>
      </c>
      <c r="S192" s="139" t="s">
        <v>390</v>
      </c>
      <c r="T192" s="118" t="s">
        <v>391</v>
      </c>
      <c r="U192" s="8"/>
      <c r="V192" s="8" t="e">
        <f>SUMIF(#REF!,C:C,#REF!)</f>
        <v>#REF!</v>
      </c>
      <c r="W192" s="8">
        <v>26000</v>
      </c>
      <c r="X192" s="8"/>
      <c r="Y192" s="8" t="e">
        <f t="shared" si="13"/>
        <v>#REF!</v>
      </c>
      <c r="AA192" s="151" t="e">
        <f t="shared" si="8"/>
        <v>#REF!</v>
      </c>
    </row>
    <row r="193" spans="1:27" ht="13.9" hidden="1" customHeight="1">
      <c r="A193" s="53" t="s">
        <v>665</v>
      </c>
      <c r="B193" s="54" t="s">
        <v>380</v>
      </c>
      <c r="C193" s="54" t="s">
        <v>392</v>
      </c>
      <c r="D193" s="54" t="s">
        <v>393</v>
      </c>
      <c r="E193" s="55"/>
      <c r="F193" s="56">
        <v>3.06</v>
      </c>
      <c r="G193" s="56">
        <v>0</v>
      </c>
      <c r="H193" s="56">
        <v>3.06</v>
      </c>
      <c r="I193" s="180" t="e">
        <f t="shared" si="12"/>
        <v>#REF!</v>
      </c>
      <c r="J193" s="117" t="e">
        <f t="shared" si="11"/>
        <v>#REF!</v>
      </c>
      <c r="L193" s="116" t="e">
        <f>VLOOKUP(C:C,#REF!,7,FALSE)</f>
        <v>#REF!</v>
      </c>
      <c r="N193" s="161">
        <v>3.06</v>
      </c>
      <c r="O193" s="172" t="e">
        <f t="shared" si="7"/>
        <v>#REF!</v>
      </c>
      <c r="P193" s="172"/>
      <c r="Q193" s="172" t="e">
        <f t="shared" si="9"/>
        <v>#REF!</v>
      </c>
      <c r="S193" s="139" t="s">
        <v>392</v>
      </c>
      <c r="T193" s="118" t="s">
        <v>393</v>
      </c>
      <c r="U193" s="8"/>
      <c r="V193" s="8" t="e">
        <f>SUMIF(#REF!,C:C,#REF!)</f>
        <v>#REF!</v>
      </c>
      <c r="W193" s="8">
        <v>2000</v>
      </c>
      <c r="X193" s="8"/>
      <c r="Y193" s="8" t="e">
        <f t="shared" si="13"/>
        <v>#REF!</v>
      </c>
      <c r="AA193" s="151" t="e">
        <f t="shared" si="8"/>
        <v>#REF!</v>
      </c>
    </row>
    <row r="194" spans="1:27" ht="13.9" hidden="1" customHeight="1">
      <c r="A194" s="53" t="s">
        <v>665</v>
      </c>
      <c r="B194" s="54" t="s">
        <v>380</v>
      </c>
      <c r="C194" s="54" t="s">
        <v>394</v>
      </c>
      <c r="D194" s="54" t="s">
        <v>395</v>
      </c>
      <c r="E194" s="55"/>
      <c r="F194" s="56">
        <v>118421.71</v>
      </c>
      <c r="G194" s="56">
        <v>3167.85</v>
      </c>
      <c r="H194" s="56">
        <v>115253.86</v>
      </c>
      <c r="I194" s="180" t="e">
        <f t="shared" si="12"/>
        <v>#REF!</v>
      </c>
      <c r="J194" s="117" t="e">
        <f t="shared" si="11"/>
        <v>#REF!</v>
      </c>
      <c r="L194" s="116" t="e">
        <f>VLOOKUP(C:C,#REF!,7,FALSE)</f>
        <v>#REF!</v>
      </c>
      <c r="N194" s="161">
        <v>115253.86</v>
      </c>
      <c r="O194" s="172" t="e">
        <f t="shared" si="7"/>
        <v>#REF!</v>
      </c>
      <c r="P194" s="172"/>
      <c r="Q194" s="172" t="e">
        <f t="shared" si="9"/>
        <v>#REF!</v>
      </c>
      <c r="S194" s="139" t="s">
        <v>394</v>
      </c>
      <c r="T194" s="118" t="s">
        <v>395</v>
      </c>
      <c r="U194" s="8" t="e">
        <f>VLOOKUP(C194,#REF!,4,FALSE)</f>
        <v>#REF!</v>
      </c>
      <c r="V194" s="8" t="e">
        <f>SUMIF(#REF!,C:C,#REF!)</f>
        <v>#REF!</v>
      </c>
      <c r="W194" s="114">
        <f>9000*12</f>
        <v>108000</v>
      </c>
      <c r="X194" s="114"/>
      <c r="Y194" s="8" t="e">
        <f t="shared" si="13"/>
        <v>#REF!</v>
      </c>
      <c r="AA194" s="151" t="e">
        <f t="shared" si="8"/>
        <v>#REF!</v>
      </c>
    </row>
    <row r="195" spans="1:27" ht="22.15" hidden="1" customHeight="1">
      <c r="A195" s="53" t="s">
        <v>665</v>
      </c>
      <c r="B195" s="54" t="s">
        <v>380</v>
      </c>
      <c r="C195" s="54" t="s">
        <v>396</v>
      </c>
      <c r="D195" s="54" t="s">
        <v>397</v>
      </c>
      <c r="E195" s="55"/>
      <c r="F195" s="56">
        <v>251.53</v>
      </c>
      <c r="G195" s="56">
        <v>0</v>
      </c>
      <c r="H195" s="56">
        <v>251.53</v>
      </c>
      <c r="I195" s="180" t="e">
        <f t="shared" si="12"/>
        <v>#REF!</v>
      </c>
      <c r="J195" s="117" t="e">
        <f t="shared" si="11"/>
        <v>#REF!</v>
      </c>
      <c r="L195" s="116" t="e">
        <f>VLOOKUP(C:C,#REF!,7,FALSE)</f>
        <v>#REF!</v>
      </c>
      <c r="N195" s="161">
        <v>251.53</v>
      </c>
      <c r="O195" s="172" t="e">
        <f t="shared" si="7"/>
        <v>#REF!</v>
      </c>
      <c r="P195" s="172"/>
      <c r="Q195" s="172" t="e">
        <f t="shared" si="9"/>
        <v>#REF!</v>
      </c>
      <c r="S195" s="139" t="s">
        <v>396</v>
      </c>
      <c r="T195" s="118" t="s">
        <v>397</v>
      </c>
      <c r="U195" s="8"/>
      <c r="V195" s="8" t="e">
        <f>SUMIF(#REF!,C:C,#REF!)</f>
        <v>#REF!</v>
      </c>
      <c r="W195" s="8">
        <v>500</v>
      </c>
      <c r="X195" s="8"/>
      <c r="Y195" s="8" t="e">
        <f t="shared" si="13"/>
        <v>#REF!</v>
      </c>
      <c r="AA195" s="151" t="e">
        <f t="shared" si="8"/>
        <v>#REF!</v>
      </c>
    </row>
    <row r="196" spans="1:27" ht="13.9" hidden="1" customHeight="1">
      <c r="A196" s="53" t="s">
        <v>665</v>
      </c>
      <c r="B196" s="54" t="s">
        <v>380</v>
      </c>
      <c r="C196" s="54" t="s">
        <v>398</v>
      </c>
      <c r="D196" s="54" t="s">
        <v>399</v>
      </c>
      <c r="E196" s="55"/>
      <c r="F196" s="56">
        <v>3801.86</v>
      </c>
      <c r="G196" s="56">
        <v>0</v>
      </c>
      <c r="H196" s="56">
        <v>3801.86</v>
      </c>
      <c r="I196" s="180" t="e">
        <f t="shared" si="12"/>
        <v>#REF!</v>
      </c>
      <c r="J196" s="117" t="e">
        <f t="shared" si="11"/>
        <v>#REF!</v>
      </c>
      <c r="L196" s="116" t="e">
        <f>VLOOKUP(C:C,#REF!,7,FALSE)</f>
        <v>#REF!</v>
      </c>
      <c r="N196" s="161">
        <v>3801.86</v>
      </c>
      <c r="O196" s="172" t="e">
        <f t="shared" si="7"/>
        <v>#REF!</v>
      </c>
      <c r="P196" s="172"/>
      <c r="Q196" s="172" t="e">
        <f t="shared" si="9"/>
        <v>#REF!</v>
      </c>
      <c r="S196" s="139" t="s">
        <v>398</v>
      </c>
      <c r="T196" s="118" t="s">
        <v>399</v>
      </c>
      <c r="U196" s="8" t="e">
        <f>VLOOKUP(C196,#REF!,4,FALSE)</f>
        <v>#REF!</v>
      </c>
      <c r="V196" s="8" t="e">
        <f>SUMIF(#REF!,C:C,#REF!)</f>
        <v>#REF!</v>
      </c>
      <c r="W196" s="114" t="e">
        <f>25000-U196</f>
        <v>#REF!</v>
      </c>
      <c r="X196" s="114"/>
      <c r="Y196" s="8" t="e">
        <f t="shared" si="13"/>
        <v>#REF!</v>
      </c>
      <c r="AA196" s="151" t="e">
        <f t="shared" si="8"/>
        <v>#REF!</v>
      </c>
    </row>
    <row r="197" spans="1:27" ht="27" hidden="1" customHeight="1">
      <c r="A197" s="53" t="s">
        <v>665</v>
      </c>
      <c r="B197" s="54" t="s">
        <v>380</v>
      </c>
      <c r="C197" s="54" t="s">
        <v>400</v>
      </c>
      <c r="D197" s="54" t="s">
        <v>401</v>
      </c>
      <c r="E197" s="55"/>
      <c r="F197" s="56">
        <v>433.9</v>
      </c>
      <c r="G197" s="56">
        <v>0</v>
      </c>
      <c r="H197" s="56">
        <v>433.9</v>
      </c>
      <c r="I197" s="180" t="e">
        <f t="shared" si="12"/>
        <v>#REF!</v>
      </c>
      <c r="J197" s="117" t="e">
        <f t="shared" si="11"/>
        <v>#REF!</v>
      </c>
      <c r="L197" s="116" t="e">
        <f>VLOOKUP(C:C,#REF!,7,FALSE)</f>
        <v>#REF!</v>
      </c>
      <c r="N197" s="161">
        <v>433.9</v>
      </c>
      <c r="O197" s="172" t="e">
        <f t="shared" si="7"/>
        <v>#REF!</v>
      </c>
      <c r="P197" s="172"/>
      <c r="Q197" s="172" t="e">
        <f t="shared" si="9"/>
        <v>#REF!</v>
      </c>
      <c r="S197" s="139" t="s">
        <v>400</v>
      </c>
      <c r="T197" s="118" t="s">
        <v>401</v>
      </c>
      <c r="U197" s="8" t="e">
        <f>VLOOKUP(C197,#REF!,4,FALSE)</f>
        <v>#REF!</v>
      </c>
      <c r="V197" s="8" t="e">
        <f>SUMIF(#REF!,C:C,#REF!)</f>
        <v>#REF!</v>
      </c>
      <c r="W197" s="8"/>
      <c r="X197" s="8"/>
      <c r="Y197" s="8" t="e">
        <f t="shared" si="13"/>
        <v>#REF!</v>
      </c>
      <c r="AA197" s="151" t="e">
        <f t="shared" si="8"/>
        <v>#REF!</v>
      </c>
    </row>
    <row r="198" spans="1:27" ht="13.9" hidden="1" customHeight="1">
      <c r="A198" s="53" t="s">
        <v>665</v>
      </c>
      <c r="B198" s="54" t="s">
        <v>380</v>
      </c>
      <c r="C198" s="54" t="s">
        <v>402</v>
      </c>
      <c r="D198" s="54" t="s">
        <v>403</v>
      </c>
      <c r="E198" s="55"/>
      <c r="F198" s="56">
        <v>2032.8</v>
      </c>
      <c r="G198" s="56">
        <v>0</v>
      </c>
      <c r="H198" s="56">
        <v>2032.8</v>
      </c>
      <c r="I198" s="180" t="e">
        <f t="shared" si="12"/>
        <v>#REF!</v>
      </c>
      <c r="J198" s="117" t="e">
        <f t="shared" si="11"/>
        <v>#REF!</v>
      </c>
      <c r="L198" s="116" t="e">
        <f>VLOOKUP(C:C,#REF!,7,FALSE)</f>
        <v>#REF!</v>
      </c>
      <c r="N198" s="161">
        <v>2032.8</v>
      </c>
      <c r="O198" s="172" t="e">
        <f t="shared" si="7"/>
        <v>#REF!</v>
      </c>
      <c r="P198" s="172"/>
      <c r="Q198" s="172" t="e">
        <f t="shared" si="9"/>
        <v>#REF!</v>
      </c>
      <c r="S198" s="139" t="s">
        <v>402</v>
      </c>
      <c r="T198" s="118" t="s">
        <v>403</v>
      </c>
      <c r="U198" s="8"/>
      <c r="V198" s="8" t="e">
        <f>SUMIF(#REF!,C:C,#REF!)</f>
        <v>#REF!</v>
      </c>
      <c r="W198" s="8"/>
      <c r="X198" s="8"/>
      <c r="Y198" s="8" t="e">
        <f t="shared" si="13"/>
        <v>#REF!</v>
      </c>
      <c r="AA198" s="151" t="e">
        <f t="shared" si="8"/>
        <v>#REF!</v>
      </c>
    </row>
    <row r="199" spans="1:27" ht="13.9" hidden="1" customHeight="1">
      <c r="A199" s="53" t="s">
        <v>665</v>
      </c>
      <c r="B199" s="54" t="s">
        <v>380</v>
      </c>
      <c r="C199" s="54" t="s">
        <v>824</v>
      </c>
      <c r="D199" s="54" t="s">
        <v>694</v>
      </c>
      <c r="E199" s="55"/>
      <c r="F199" s="56"/>
      <c r="G199" s="56"/>
      <c r="H199" s="56"/>
      <c r="I199" s="180" t="e">
        <f t="shared" si="12"/>
        <v>#REF!</v>
      </c>
      <c r="J199" s="117" t="e">
        <f t="shared" si="11"/>
        <v>#REF!</v>
      </c>
      <c r="N199" s="161"/>
      <c r="O199" s="172" t="e">
        <f t="shared" si="7"/>
        <v>#REF!</v>
      </c>
      <c r="P199" s="172"/>
      <c r="Q199" s="172" t="e">
        <f t="shared" si="9"/>
        <v>#REF!</v>
      </c>
      <c r="S199" s="139" t="s">
        <v>824</v>
      </c>
      <c r="T199" s="118" t="s">
        <v>694</v>
      </c>
      <c r="U199" s="8" t="e">
        <f>VLOOKUP(C199,#REF!,4,FALSE)</f>
        <v>#REF!</v>
      </c>
      <c r="V199" s="8" t="e">
        <f>SUMIF(#REF!,C:C,#REF!)</f>
        <v>#REF!</v>
      </c>
      <c r="W199" s="8"/>
      <c r="X199" s="8"/>
      <c r="Y199" s="8" t="e">
        <f t="shared" si="13"/>
        <v>#REF!</v>
      </c>
      <c r="AA199" s="151" t="e">
        <f t="shared" si="8"/>
        <v>#REF!</v>
      </c>
    </row>
    <row r="200" spans="1:27" ht="13.9" hidden="1" customHeight="1">
      <c r="A200" s="53" t="s">
        <v>665</v>
      </c>
      <c r="B200" s="54" t="s">
        <v>380</v>
      </c>
      <c r="C200" s="54" t="s">
        <v>404</v>
      </c>
      <c r="D200" s="54" t="s">
        <v>405</v>
      </c>
      <c r="E200" s="55"/>
      <c r="F200" s="56">
        <v>5792.96</v>
      </c>
      <c r="G200" s="56">
        <v>0</v>
      </c>
      <c r="H200" s="56">
        <v>5792.96</v>
      </c>
      <c r="I200" s="180" t="e">
        <f t="shared" si="12"/>
        <v>#REF!</v>
      </c>
      <c r="J200" s="117" t="e">
        <f t="shared" si="11"/>
        <v>#REF!</v>
      </c>
      <c r="L200" s="116" t="e">
        <f>VLOOKUP(C:C,#REF!,7,FALSE)</f>
        <v>#REF!</v>
      </c>
      <c r="N200" s="161">
        <v>5792.96</v>
      </c>
      <c r="O200" s="172" t="e">
        <f t="shared" si="7"/>
        <v>#REF!</v>
      </c>
      <c r="P200" s="172"/>
      <c r="Q200" s="172" t="e">
        <f t="shared" si="9"/>
        <v>#REF!</v>
      </c>
      <c r="S200" s="139" t="s">
        <v>404</v>
      </c>
      <c r="T200" s="118" t="s">
        <v>405</v>
      </c>
      <c r="U200" s="8" t="e">
        <f>VLOOKUP(C200,#REF!,4,FALSE)</f>
        <v>#REF!</v>
      </c>
      <c r="V200" s="8" t="e">
        <f>SUMIF(#REF!,C:C,#REF!)</f>
        <v>#REF!</v>
      </c>
      <c r="W200" s="8"/>
      <c r="X200" s="8"/>
      <c r="Y200" s="8" t="e">
        <f t="shared" si="13"/>
        <v>#REF!</v>
      </c>
      <c r="AA200" s="151" t="e">
        <f t="shared" si="8"/>
        <v>#REF!</v>
      </c>
    </row>
    <row r="201" spans="1:27" ht="13.9" hidden="1" customHeight="1">
      <c r="A201" s="53" t="s">
        <v>665</v>
      </c>
      <c r="B201" s="248" t="s">
        <v>722</v>
      </c>
      <c r="C201" s="54" t="s">
        <v>825</v>
      </c>
      <c r="D201" s="54" t="s">
        <v>826</v>
      </c>
      <c r="E201" s="55"/>
      <c r="F201" s="56"/>
      <c r="G201" s="56"/>
      <c r="H201" s="56"/>
      <c r="I201" s="249">
        <f t="shared" si="12"/>
        <v>690498.31</v>
      </c>
      <c r="J201" s="117">
        <f t="shared" si="11"/>
        <v>690498.31</v>
      </c>
      <c r="K201" s="116" t="s">
        <v>1106</v>
      </c>
      <c r="L201" s="116" t="e">
        <f>VLOOKUP(C:C,#REF!,7,FALSE)</f>
        <v>#REF!</v>
      </c>
      <c r="N201" s="161"/>
      <c r="O201" s="172">
        <f t="shared" si="7"/>
        <v>690498.31</v>
      </c>
      <c r="P201" s="172"/>
      <c r="Q201" s="172">
        <f t="shared" si="9"/>
        <v>690498.31</v>
      </c>
      <c r="S201" s="143" t="s">
        <v>825</v>
      </c>
      <c r="T201" s="4" t="s">
        <v>826</v>
      </c>
      <c r="U201" s="8"/>
      <c r="V201" s="8"/>
      <c r="W201" s="253">
        <v>690498.31</v>
      </c>
      <c r="X201" s="8"/>
      <c r="Y201" s="8">
        <f t="shared" si="13"/>
        <v>690498.31</v>
      </c>
      <c r="AA201" s="151">
        <f t="shared" si="8"/>
        <v>0</v>
      </c>
    </row>
    <row r="202" spans="1:27" ht="13.9" hidden="1" customHeight="1">
      <c r="A202" s="53" t="s">
        <v>665</v>
      </c>
      <c r="B202" s="248" t="s">
        <v>722</v>
      </c>
      <c r="C202" s="54" t="s">
        <v>827</v>
      </c>
      <c r="D202" s="54" t="s">
        <v>828</v>
      </c>
      <c r="E202" s="55"/>
      <c r="F202" s="56"/>
      <c r="G202" s="56"/>
      <c r="H202" s="56"/>
      <c r="I202" s="249">
        <f t="shared" si="12"/>
        <v>169188.01</v>
      </c>
      <c r="J202" s="117">
        <f t="shared" si="11"/>
        <v>169188.01</v>
      </c>
      <c r="K202" s="116" t="s">
        <v>1106</v>
      </c>
      <c r="L202" s="116" t="e">
        <f>VLOOKUP(C:C,#REF!,7,FALSE)</f>
        <v>#REF!</v>
      </c>
      <c r="N202" s="161"/>
      <c r="O202" s="172">
        <f t="shared" si="7"/>
        <v>169188.01</v>
      </c>
      <c r="P202" s="172"/>
      <c r="Q202" s="172">
        <f t="shared" si="9"/>
        <v>169188.01</v>
      </c>
      <c r="S202" s="143" t="s">
        <v>827</v>
      </c>
      <c r="T202" s="4" t="s">
        <v>828</v>
      </c>
      <c r="U202" s="8"/>
      <c r="V202" s="8"/>
      <c r="W202" s="253">
        <v>169188.01</v>
      </c>
      <c r="X202" s="8"/>
      <c r="Y202" s="8">
        <f t="shared" si="13"/>
        <v>169188.01</v>
      </c>
      <c r="AA202" s="151">
        <f t="shared" si="8"/>
        <v>0</v>
      </c>
    </row>
    <row r="203" spans="1:27" ht="13.9" hidden="1" customHeight="1">
      <c r="A203" s="53" t="s">
        <v>665</v>
      </c>
      <c r="B203" s="248" t="s">
        <v>722</v>
      </c>
      <c r="C203" s="54" t="s">
        <v>1090</v>
      </c>
      <c r="D203" s="54" t="s">
        <v>1089</v>
      </c>
      <c r="E203" s="55"/>
      <c r="F203" s="56"/>
      <c r="G203" s="56"/>
      <c r="H203" s="56"/>
      <c r="I203" s="249">
        <f t="shared" si="12"/>
        <v>-690498.31</v>
      </c>
      <c r="J203" s="137">
        <f t="shared" si="11"/>
        <v>-690498.31</v>
      </c>
      <c r="K203" s="116" t="s">
        <v>1106</v>
      </c>
      <c r="L203" s="116" t="e">
        <f>VLOOKUP(C:C,#REF!,7,FALSE)</f>
        <v>#REF!</v>
      </c>
      <c r="N203" s="161"/>
      <c r="O203" s="172">
        <f t="shared" si="7"/>
        <v>-690498.31</v>
      </c>
      <c r="P203" s="172"/>
      <c r="Q203" s="172">
        <f t="shared" si="9"/>
        <v>-690498.31</v>
      </c>
      <c r="S203" s="143" t="s">
        <v>1090</v>
      </c>
      <c r="T203" s="4" t="s">
        <v>1089</v>
      </c>
      <c r="U203" s="8"/>
      <c r="V203" s="8"/>
      <c r="W203" s="253">
        <v>-690498.31</v>
      </c>
      <c r="X203" s="8"/>
      <c r="Y203" s="8">
        <f t="shared" si="13"/>
        <v>-690498.31</v>
      </c>
      <c r="AA203" s="151">
        <f t="shared" si="8"/>
        <v>0</v>
      </c>
    </row>
    <row r="204" spans="1:27" ht="13.9" hidden="1" customHeight="1">
      <c r="A204" s="53" t="s">
        <v>665</v>
      </c>
      <c r="B204" s="248" t="s">
        <v>722</v>
      </c>
      <c r="C204" s="54" t="s">
        <v>1092</v>
      </c>
      <c r="D204" s="54" t="s">
        <v>1091</v>
      </c>
      <c r="E204" s="55"/>
      <c r="F204" s="56"/>
      <c r="G204" s="56"/>
      <c r="H204" s="56"/>
      <c r="I204" s="249">
        <f t="shared" si="12"/>
        <v>-169188.01</v>
      </c>
      <c r="J204" s="137">
        <f t="shared" si="11"/>
        <v>-169188.01</v>
      </c>
      <c r="K204" s="116" t="s">
        <v>1106</v>
      </c>
      <c r="L204" s="116" t="e">
        <f>VLOOKUP(C:C,#REF!,7,FALSE)</f>
        <v>#REF!</v>
      </c>
      <c r="N204" s="161"/>
      <c r="O204" s="172">
        <f t="shared" si="7"/>
        <v>-169188.01</v>
      </c>
      <c r="P204" s="172"/>
      <c r="Q204" s="172">
        <f t="shared" si="9"/>
        <v>-169188.01</v>
      </c>
      <c r="S204" s="143" t="s">
        <v>1092</v>
      </c>
      <c r="T204" s="4" t="s">
        <v>1091</v>
      </c>
      <c r="U204" s="8"/>
      <c r="V204" s="8"/>
      <c r="W204" s="253">
        <v>-169188.01</v>
      </c>
      <c r="X204" s="8"/>
      <c r="Y204" s="8">
        <f t="shared" si="13"/>
        <v>-169188.01</v>
      </c>
      <c r="AA204" s="151">
        <f t="shared" si="8"/>
        <v>0</v>
      </c>
    </row>
    <row r="205" spans="1:27" ht="22.15" hidden="1" customHeight="1">
      <c r="A205" s="53" t="s">
        <v>665</v>
      </c>
      <c r="B205" s="54" t="s">
        <v>380</v>
      </c>
      <c r="C205" s="54" t="s">
        <v>406</v>
      </c>
      <c r="D205" s="54" t="s">
        <v>407</v>
      </c>
      <c r="E205" s="55"/>
      <c r="F205" s="56">
        <v>59.45</v>
      </c>
      <c r="G205" s="56">
        <v>0</v>
      </c>
      <c r="H205" s="56">
        <v>59.45</v>
      </c>
      <c r="I205" s="180" t="e">
        <f t="shared" si="12"/>
        <v>#REF!</v>
      </c>
      <c r="J205" s="117" t="e">
        <f t="shared" si="11"/>
        <v>#REF!</v>
      </c>
      <c r="L205" s="116" t="e">
        <f>VLOOKUP(C:C,#REF!,7,FALSE)</f>
        <v>#REF!</v>
      </c>
      <c r="N205" s="161">
        <v>59.45</v>
      </c>
      <c r="O205" s="172" t="e">
        <f t="shared" si="7"/>
        <v>#REF!</v>
      </c>
      <c r="P205" s="172"/>
      <c r="Q205" s="172" t="e">
        <f t="shared" si="9"/>
        <v>#REF!</v>
      </c>
      <c r="S205" s="139" t="s">
        <v>406</v>
      </c>
      <c r="T205" s="118" t="s">
        <v>407</v>
      </c>
      <c r="U205" s="8"/>
      <c r="V205" s="8" t="e">
        <f>SUMIF(#REF!,C:C,#REF!)</f>
        <v>#REF!</v>
      </c>
      <c r="W205" s="8"/>
      <c r="X205" s="8"/>
      <c r="Y205" s="8" t="e">
        <f t="shared" si="13"/>
        <v>#REF!</v>
      </c>
      <c r="AA205" s="151" t="e">
        <f t="shared" si="8"/>
        <v>#REF!</v>
      </c>
    </row>
    <row r="206" spans="1:27" ht="13.9" hidden="1" customHeight="1">
      <c r="A206" s="53" t="s">
        <v>665</v>
      </c>
      <c r="B206" s="54" t="s">
        <v>380</v>
      </c>
      <c r="C206" s="54" t="s">
        <v>408</v>
      </c>
      <c r="D206" s="54" t="s">
        <v>409</v>
      </c>
      <c r="E206" s="55"/>
      <c r="F206" s="56">
        <v>273.95</v>
      </c>
      <c r="G206" s="56">
        <v>0</v>
      </c>
      <c r="H206" s="56">
        <v>273.95</v>
      </c>
      <c r="I206" s="180" t="e">
        <f t="shared" si="12"/>
        <v>#REF!</v>
      </c>
      <c r="J206" s="117" t="e">
        <f t="shared" si="11"/>
        <v>#REF!</v>
      </c>
      <c r="L206" s="116" t="e">
        <f>VLOOKUP(C:C,#REF!,7,FALSE)</f>
        <v>#REF!</v>
      </c>
      <c r="N206" s="161">
        <v>273.95</v>
      </c>
      <c r="O206" s="172" t="e">
        <f t="shared" si="7"/>
        <v>#REF!</v>
      </c>
      <c r="P206" s="172"/>
      <c r="Q206" s="172" t="e">
        <f t="shared" si="9"/>
        <v>#REF!</v>
      </c>
      <c r="S206" s="139" t="s">
        <v>408</v>
      </c>
      <c r="T206" s="118" t="s">
        <v>409</v>
      </c>
      <c r="U206" s="8"/>
      <c r="V206" s="8" t="e">
        <f>SUMIF(#REF!,C:C,#REF!)</f>
        <v>#REF!</v>
      </c>
      <c r="W206" s="8"/>
      <c r="X206" s="8"/>
      <c r="Y206" s="8" t="e">
        <f t="shared" si="13"/>
        <v>#REF!</v>
      </c>
      <c r="AA206" s="151" t="e">
        <f t="shared" si="8"/>
        <v>#REF!</v>
      </c>
    </row>
    <row r="207" spans="1:27" ht="22.15" hidden="1" customHeight="1">
      <c r="A207" s="53" t="s">
        <v>665</v>
      </c>
      <c r="B207" s="54" t="s">
        <v>380</v>
      </c>
      <c r="C207" s="54" t="s">
        <v>410</v>
      </c>
      <c r="D207" s="54" t="s">
        <v>411</v>
      </c>
      <c r="E207" s="55"/>
      <c r="F207" s="56">
        <v>229.89</v>
      </c>
      <c r="G207" s="56">
        <v>0</v>
      </c>
      <c r="H207" s="56">
        <v>229.89</v>
      </c>
      <c r="I207" s="180" t="e">
        <f t="shared" si="12"/>
        <v>#REF!</v>
      </c>
      <c r="J207" s="117" t="e">
        <f t="shared" si="11"/>
        <v>#REF!</v>
      </c>
      <c r="L207" s="116" t="e">
        <f>VLOOKUP(C:C,#REF!,7,FALSE)</f>
        <v>#REF!</v>
      </c>
      <c r="N207" s="161">
        <v>229.89</v>
      </c>
      <c r="O207" s="172" t="e">
        <f t="shared" si="7"/>
        <v>#REF!</v>
      </c>
      <c r="P207" s="172"/>
      <c r="Q207" s="172" t="e">
        <f t="shared" si="9"/>
        <v>#REF!</v>
      </c>
      <c r="S207" s="139" t="s">
        <v>410</v>
      </c>
      <c r="T207" s="118" t="s">
        <v>411</v>
      </c>
      <c r="U207" s="8"/>
      <c r="V207" s="8" t="e">
        <f>SUMIF(#REF!,C:C,#REF!)</f>
        <v>#REF!</v>
      </c>
      <c r="W207" s="8"/>
      <c r="X207" s="8"/>
      <c r="Y207" s="8" t="e">
        <f t="shared" si="13"/>
        <v>#REF!</v>
      </c>
      <c r="AA207" s="151" t="e">
        <f t="shared" si="8"/>
        <v>#REF!</v>
      </c>
    </row>
    <row r="208" spans="1:27" ht="22.15" hidden="1" customHeight="1">
      <c r="A208" s="53" t="s">
        <v>665</v>
      </c>
      <c r="B208" s="54" t="s">
        <v>380</v>
      </c>
      <c r="C208" s="54" t="s">
        <v>412</v>
      </c>
      <c r="D208" s="54" t="s">
        <v>413</v>
      </c>
      <c r="E208" s="55"/>
      <c r="F208" s="56">
        <v>49651.72</v>
      </c>
      <c r="G208" s="56">
        <v>0</v>
      </c>
      <c r="H208" s="56">
        <v>49651.72</v>
      </c>
      <c r="I208" s="180" t="e">
        <f t="shared" si="12"/>
        <v>#REF!</v>
      </c>
      <c r="J208" s="117" t="e">
        <f t="shared" si="11"/>
        <v>#REF!</v>
      </c>
      <c r="L208" s="116" t="e">
        <f>VLOOKUP(C:C,#REF!,7,FALSE)</f>
        <v>#REF!</v>
      </c>
      <c r="N208" s="161">
        <v>49651.72</v>
      </c>
      <c r="O208" s="172" t="e">
        <f t="shared" si="7"/>
        <v>#REF!</v>
      </c>
      <c r="P208" s="172"/>
      <c r="Q208" s="172" t="e">
        <f t="shared" si="9"/>
        <v>#REF!</v>
      </c>
      <c r="S208" s="139" t="s">
        <v>412</v>
      </c>
      <c r="T208" s="118" t="s">
        <v>413</v>
      </c>
      <c r="U208" s="8" t="e">
        <f>VLOOKUP(C208,#REF!,4,FALSE)</f>
        <v>#REF!</v>
      </c>
      <c r="V208" s="8" t="e">
        <f>SUMIF(#REF!,C:C,#REF!)</f>
        <v>#REF!</v>
      </c>
      <c r="W208" s="8"/>
      <c r="X208" s="8"/>
      <c r="Y208" s="8" t="e">
        <f t="shared" si="13"/>
        <v>#REF!</v>
      </c>
      <c r="AA208" s="151" t="e">
        <f t="shared" si="8"/>
        <v>#REF!</v>
      </c>
    </row>
    <row r="209" spans="1:27" ht="13.9" hidden="1" customHeight="1">
      <c r="A209" s="53" t="s">
        <v>665</v>
      </c>
      <c r="B209" s="54" t="s">
        <v>380</v>
      </c>
      <c r="C209" s="54" t="s">
        <v>414</v>
      </c>
      <c r="D209" s="54" t="s">
        <v>415</v>
      </c>
      <c r="E209" s="55"/>
      <c r="F209" s="56">
        <v>1062.5999999999999</v>
      </c>
      <c r="G209" s="56">
        <v>0</v>
      </c>
      <c r="H209" s="56">
        <v>1062.5999999999999</v>
      </c>
      <c r="I209" s="180" t="e">
        <f t="shared" si="12"/>
        <v>#REF!</v>
      </c>
      <c r="J209" s="117" t="e">
        <f t="shared" si="11"/>
        <v>#REF!</v>
      </c>
      <c r="L209" s="116" t="e">
        <f>VLOOKUP(C:C,#REF!,7,FALSE)</f>
        <v>#REF!</v>
      </c>
      <c r="N209" s="161">
        <v>1062.5999999999999</v>
      </c>
      <c r="O209" s="172" t="e">
        <f t="shared" si="7"/>
        <v>#REF!</v>
      </c>
      <c r="P209" s="172"/>
      <c r="Q209" s="172" t="e">
        <f t="shared" si="9"/>
        <v>#REF!</v>
      </c>
      <c r="S209" s="139" t="s">
        <v>414</v>
      </c>
      <c r="T209" s="118" t="s">
        <v>415</v>
      </c>
      <c r="U209" s="8"/>
      <c r="V209" s="8" t="e">
        <f>SUMIF(#REF!,C:C,#REF!)</f>
        <v>#REF!</v>
      </c>
      <c r="W209" s="8"/>
      <c r="X209" s="8"/>
      <c r="Y209" s="8" t="e">
        <f t="shared" si="13"/>
        <v>#REF!</v>
      </c>
      <c r="AA209" s="151" t="e">
        <f t="shared" si="8"/>
        <v>#REF!</v>
      </c>
    </row>
    <row r="210" spans="1:27" ht="13.9" hidden="1" customHeight="1">
      <c r="A210" s="53" t="s">
        <v>665</v>
      </c>
      <c r="B210" s="54" t="s">
        <v>380</v>
      </c>
      <c r="C210" s="54" t="s">
        <v>416</v>
      </c>
      <c r="D210" s="54" t="s">
        <v>417</v>
      </c>
      <c r="E210" s="55"/>
      <c r="F210" s="56">
        <v>237.6</v>
      </c>
      <c r="G210" s="56">
        <v>0</v>
      </c>
      <c r="H210" s="56">
        <v>237.6</v>
      </c>
      <c r="I210" s="180" t="e">
        <f t="shared" si="12"/>
        <v>#REF!</v>
      </c>
      <c r="J210" s="117" t="e">
        <f t="shared" si="11"/>
        <v>#REF!</v>
      </c>
      <c r="L210" s="116" t="e">
        <f>VLOOKUP(C:C,#REF!,7,FALSE)</f>
        <v>#REF!</v>
      </c>
      <c r="N210" s="161">
        <v>237.6</v>
      </c>
      <c r="O210" s="172" t="e">
        <f t="shared" si="7"/>
        <v>#REF!</v>
      </c>
      <c r="P210" s="172"/>
      <c r="Q210" s="172" t="e">
        <f t="shared" si="9"/>
        <v>#REF!</v>
      </c>
      <c r="S210" s="139" t="s">
        <v>416</v>
      </c>
      <c r="T210" s="118" t="s">
        <v>417</v>
      </c>
      <c r="U210" s="8"/>
      <c r="V210" s="8" t="e">
        <f>SUMIF(#REF!,C:C,#REF!)</f>
        <v>#REF!</v>
      </c>
      <c r="W210" s="8"/>
      <c r="X210" s="8"/>
      <c r="Y210" s="8" t="e">
        <f t="shared" si="13"/>
        <v>#REF!</v>
      </c>
      <c r="AA210" s="151" t="e">
        <f t="shared" si="8"/>
        <v>#REF!</v>
      </c>
    </row>
    <row r="211" spans="1:27" ht="13.9" hidden="1" customHeight="1">
      <c r="A211" s="53" t="s">
        <v>665</v>
      </c>
      <c r="B211" s="54" t="s">
        <v>419</v>
      </c>
      <c r="C211" s="54" t="s">
        <v>418</v>
      </c>
      <c r="D211" s="54" t="s">
        <v>420</v>
      </c>
      <c r="E211" s="55"/>
      <c r="F211" s="56">
        <v>2440</v>
      </c>
      <c r="G211" s="56">
        <v>0</v>
      </c>
      <c r="H211" s="56">
        <v>2440</v>
      </c>
      <c r="I211" s="180" t="e">
        <f t="shared" si="12"/>
        <v>#REF!</v>
      </c>
      <c r="J211" s="117" t="e">
        <f t="shared" si="11"/>
        <v>#REF!</v>
      </c>
      <c r="N211" s="161">
        <v>2440</v>
      </c>
      <c r="O211" s="172" t="e">
        <f t="shared" si="7"/>
        <v>#REF!</v>
      </c>
      <c r="P211" s="172"/>
      <c r="Q211" s="172" t="e">
        <f t="shared" si="9"/>
        <v>#REF!</v>
      </c>
      <c r="S211" s="139" t="s">
        <v>418</v>
      </c>
      <c r="T211" s="118" t="s">
        <v>420</v>
      </c>
      <c r="U211" s="8"/>
      <c r="V211" s="8" t="e">
        <f>SUMIF(#REF!,C:C,#REF!)</f>
        <v>#REF!</v>
      </c>
      <c r="W211" s="8"/>
      <c r="X211" s="8"/>
      <c r="Y211" s="8" t="e">
        <f t="shared" si="13"/>
        <v>#REF!</v>
      </c>
      <c r="AA211" s="151" t="e">
        <f t="shared" si="8"/>
        <v>#REF!</v>
      </c>
    </row>
    <row r="212" spans="1:27" ht="13.9" hidden="1" customHeight="1">
      <c r="A212" s="53" t="s">
        <v>665</v>
      </c>
      <c r="B212" s="54" t="s">
        <v>419</v>
      </c>
      <c r="C212" s="54" t="s">
        <v>421</v>
      </c>
      <c r="D212" s="54" t="s">
        <v>422</v>
      </c>
      <c r="E212" s="55"/>
      <c r="F212" s="56">
        <v>271338.78000000003</v>
      </c>
      <c r="G212" s="56">
        <v>198061.83</v>
      </c>
      <c r="H212" s="56">
        <v>73276.95</v>
      </c>
      <c r="I212" s="180" t="e">
        <f t="shared" si="12"/>
        <v>#REF!</v>
      </c>
      <c r="J212" s="117" t="e">
        <f t="shared" si="11"/>
        <v>#REF!</v>
      </c>
      <c r="L212" s="116" t="e">
        <f>VLOOKUP(C:C,#REF!,7,FALSE)</f>
        <v>#REF!</v>
      </c>
      <c r="N212" s="161">
        <v>73276.95</v>
      </c>
      <c r="O212" s="172" t="e">
        <f t="shared" si="7"/>
        <v>#REF!</v>
      </c>
      <c r="P212" s="172"/>
      <c r="Q212" s="172" t="e">
        <f t="shared" si="9"/>
        <v>#REF!</v>
      </c>
      <c r="S212" s="139" t="s">
        <v>421</v>
      </c>
      <c r="T212" s="118" t="s">
        <v>422</v>
      </c>
      <c r="U212" s="8" t="e">
        <f>VLOOKUP(C212,#REF!,4,FALSE)</f>
        <v>#REF!</v>
      </c>
      <c r="V212" s="8" t="e">
        <f>SUMIF(#REF!,C:C,#REF!)</f>
        <v>#REF!</v>
      </c>
      <c r="W212" s="8"/>
      <c r="X212" s="8"/>
      <c r="Y212" s="8" t="e">
        <f t="shared" si="13"/>
        <v>#REF!</v>
      </c>
      <c r="AA212" s="151" t="e">
        <f t="shared" si="8"/>
        <v>#REF!</v>
      </c>
    </row>
    <row r="213" spans="1:27" ht="13.9" hidden="1" customHeight="1">
      <c r="A213" s="53" t="s">
        <v>665</v>
      </c>
      <c r="B213" s="54" t="s">
        <v>419</v>
      </c>
      <c r="C213" s="54" t="s">
        <v>423</v>
      </c>
      <c r="D213" s="54" t="s">
        <v>424</v>
      </c>
      <c r="E213" s="55"/>
      <c r="F213" s="56">
        <v>73516.070000000007</v>
      </c>
      <c r="G213" s="56">
        <v>1884.64</v>
      </c>
      <c r="H213" s="56">
        <v>71631.429999999993</v>
      </c>
      <c r="I213" s="180" t="e">
        <f t="shared" si="12"/>
        <v>#REF!</v>
      </c>
      <c r="J213" s="117" t="e">
        <f t="shared" si="11"/>
        <v>#REF!</v>
      </c>
      <c r="L213" s="116" t="e">
        <f>VLOOKUP(C:C,#REF!,7,FALSE)</f>
        <v>#REF!</v>
      </c>
      <c r="N213" s="161">
        <v>71631.429999999993</v>
      </c>
      <c r="O213" s="172" t="e">
        <f t="shared" si="7"/>
        <v>#REF!</v>
      </c>
      <c r="P213" s="172"/>
      <c r="Q213" s="172" t="e">
        <f t="shared" si="9"/>
        <v>#REF!</v>
      </c>
      <c r="S213" s="139" t="s">
        <v>423</v>
      </c>
      <c r="T213" s="118" t="s">
        <v>424</v>
      </c>
      <c r="U213" s="8"/>
      <c r="V213" s="8" t="e">
        <f>SUMIF(#REF!,C:C,#REF!)</f>
        <v>#REF!</v>
      </c>
      <c r="W213" s="8"/>
      <c r="X213" s="8"/>
      <c r="Y213" s="8" t="e">
        <f t="shared" si="13"/>
        <v>#REF!</v>
      </c>
      <c r="AA213" s="151" t="e">
        <f t="shared" si="8"/>
        <v>#REF!</v>
      </c>
    </row>
    <row r="214" spans="1:27" ht="13.9" hidden="1" customHeight="1">
      <c r="A214" s="53" t="s">
        <v>665</v>
      </c>
      <c r="B214" s="54" t="s">
        <v>419</v>
      </c>
      <c r="C214" s="54" t="s">
        <v>425</v>
      </c>
      <c r="D214" s="54" t="s">
        <v>426</v>
      </c>
      <c r="E214" s="55"/>
      <c r="F214" s="56">
        <v>3242.2</v>
      </c>
      <c r="G214" s="56">
        <v>0</v>
      </c>
      <c r="H214" s="56">
        <v>3242.2</v>
      </c>
      <c r="I214" s="180" t="e">
        <f t="shared" si="12"/>
        <v>#REF!</v>
      </c>
      <c r="J214" s="117" t="e">
        <f t="shared" si="11"/>
        <v>#REF!</v>
      </c>
      <c r="L214" s="116" t="e">
        <f>VLOOKUP(C:C,#REF!,7,FALSE)</f>
        <v>#REF!</v>
      </c>
      <c r="N214" s="161">
        <v>3242.2</v>
      </c>
      <c r="O214" s="172" t="e">
        <f t="shared" si="7"/>
        <v>#REF!</v>
      </c>
      <c r="P214" s="172"/>
      <c r="Q214" s="172" t="e">
        <f t="shared" si="9"/>
        <v>#REF!</v>
      </c>
      <c r="S214" s="139" t="s">
        <v>425</v>
      </c>
      <c r="T214" s="118" t="s">
        <v>426</v>
      </c>
      <c r="U214" s="8" t="e">
        <f>VLOOKUP(C214,#REF!,4,FALSE)</f>
        <v>#REF!</v>
      </c>
      <c r="V214" s="8" t="e">
        <f>SUMIF(#REF!,C:C,#REF!)</f>
        <v>#REF!</v>
      </c>
      <c r="W214" s="8"/>
      <c r="X214" s="8"/>
      <c r="Y214" s="8" t="e">
        <f t="shared" si="13"/>
        <v>#REF!</v>
      </c>
      <c r="AA214" s="151" t="e">
        <f t="shared" si="8"/>
        <v>#REF!</v>
      </c>
    </row>
    <row r="215" spans="1:27" ht="13.9" hidden="1" customHeight="1">
      <c r="A215" s="53" t="s">
        <v>665</v>
      </c>
      <c r="B215" s="54" t="s">
        <v>419</v>
      </c>
      <c r="C215" s="54" t="s">
        <v>427</v>
      </c>
      <c r="D215" s="54" t="s">
        <v>428</v>
      </c>
      <c r="E215" s="55"/>
      <c r="F215" s="56">
        <v>105325.1</v>
      </c>
      <c r="G215" s="56">
        <v>0</v>
      </c>
      <c r="H215" s="56">
        <v>105325.1</v>
      </c>
      <c r="I215" s="180" t="e">
        <f t="shared" si="12"/>
        <v>#REF!</v>
      </c>
      <c r="J215" s="117" t="e">
        <f t="shared" si="11"/>
        <v>#REF!</v>
      </c>
      <c r="L215" s="116" t="e">
        <f>VLOOKUP(C:C,#REF!,7,FALSE)</f>
        <v>#REF!</v>
      </c>
      <c r="N215" s="161">
        <v>105325.1</v>
      </c>
      <c r="O215" s="172" t="e">
        <f t="shared" si="7"/>
        <v>#REF!</v>
      </c>
      <c r="P215" s="172"/>
      <c r="Q215" s="172" t="e">
        <f t="shared" si="9"/>
        <v>#REF!</v>
      </c>
      <c r="S215" s="139" t="s">
        <v>427</v>
      </c>
      <c r="T215" s="118" t="s">
        <v>428</v>
      </c>
      <c r="U215" s="8"/>
      <c r="V215" s="8" t="e">
        <f>SUMIF(#REF!,C:C,#REF!)</f>
        <v>#REF!</v>
      </c>
      <c r="W215" s="8">
        <v>700000</v>
      </c>
      <c r="X215" s="8"/>
      <c r="Y215" s="138" t="e">
        <f t="shared" si="13"/>
        <v>#REF!</v>
      </c>
      <c r="AA215" s="151" t="e">
        <f t="shared" si="8"/>
        <v>#REF!</v>
      </c>
    </row>
    <row r="216" spans="1:27" ht="13.9" hidden="1" customHeight="1">
      <c r="A216" s="53" t="s">
        <v>665</v>
      </c>
      <c r="B216" s="54" t="s">
        <v>419</v>
      </c>
      <c r="C216" s="54" t="s">
        <v>429</v>
      </c>
      <c r="D216" s="54" t="s">
        <v>430</v>
      </c>
      <c r="E216" s="55"/>
      <c r="F216" s="56">
        <v>206031.92</v>
      </c>
      <c r="G216" s="56">
        <v>100353.52</v>
      </c>
      <c r="H216" s="56">
        <v>105678.39999999999</v>
      </c>
      <c r="I216" s="180" t="e">
        <f t="shared" si="12"/>
        <v>#REF!</v>
      </c>
      <c r="J216" s="117" t="e">
        <f t="shared" si="11"/>
        <v>#REF!</v>
      </c>
      <c r="L216" s="116" t="e">
        <f>VLOOKUP(C:C,#REF!,7,FALSE)</f>
        <v>#REF!</v>
      </c>
      <c r="N216" s="161">
        <v>105678.39999999999</v>
      </c>
      <c r="O216" s="172" t="e">
        <f t="shared" si="7"/>
        <v>#REF!</v>
      </c>
      <c r="P216" s="172"/>
      <c r="Q216" s="172" t="e">
        <f t="shared" si="9"/>
        <v>#REF!</v>
      </c>
      <c r="S216" s="148" t="s">
        <v>429</v>
      </c>
      <c r="T216" s="146" t="s">
        <v>430</v>
      </c>
      <c r="U216" s="147" t="e">
        <f>VLOOKUP(C216,#REF!,4,FALSE)</f>
        <v>#REF!</v>
      </c>
      <c r="V216" s="8" t="e">
        <f>SUMIF(#REF!,C:C,#REF!)</f>
        <v>#REF!</v>
      </c>
      <c r="W216" s="8"/>
      <c r="X216" s="8"/>
      <c r="Y216" s="8" t="e">
        <f t="shared" si="13"/>
        <v>#REF!</v>
      </c>
      <c r="AA216" s="151" t="e">
        <f t="shared" si="8"/>
        <v>#REF!</v>
      </c>
    </row>
    <row r="217" spans="1:27" ht="13.9" hidden="1" customHeight="1">
      <c r="A217" s="53" t="s">
        <v>665</v>
      </c>
      <c r="B217" s="54" t="s">
        <v>419</v>
      </c>
      <c r="C217" s="54" t="s">
        <v>829</v>
      </c>
      <c r="D217" s="54" t="s">
        <v>924</v>
      </c>
      <c r="E217" s="55"/>
      <c r="F217" s="56"/>
      <c r="G217" s="56"/>
      <c r="H217" s="56"/>
      <c r="I217" s="180" t="e">
        <f t="shared" si="12"/>
        <v>#REF!</v>
      </c>
      <c r="J217" s="117" t="e">
        <f t="shared" si="11"/>
        <v>#REF!</v>
      </c>
      <c r="L217" s="116" t="e">
        <f>VLOOKUP(C:C,#REF!,7,FALSE)</f>
        <v>#REF!</v>
      </c>
      <c r="N217" s="161"/>
      <c r="O217" s="172" t="e">
        <f t="shared" si="7"/>
        <v>#REF!</v>
      </c>
      <c r="P217" s="172"/>
      <c r="Q217" s="172" t="e">
        <f t="shared" si="9"/>
        <v>#REF!</v>
      </c>
      <c r="S217" s="139" t="s">
        <v>829</v>
      </c>
      <c r="T217" s="118" t="s">
        <v>924</v>
      </c>
      <c r="U217" s="8" t="e">
        <f>VLOOKUP(C217,#REF!,4,FALSE)</f>
        <v>#REF!</v>
      </c>
      <c r="V217" s="8" t="e">
        <f>SUMIF(#REF!,C:C,#REF!)</f>
        <v>#REF!</v>
      </c>
      <c r="W217" s="8"/>
      <c r="X217" s="8"/>
      <c r="Y217" s="8" t="e">
        <f t="shared" si="13"/>
        <v>#REF!</v>
      </c>
      <c r="AA217" s="151" t="e">
        <f t="shared" si="8"/>
        <v>#REF!</v>
      </c>
    </row>
    <row r="218" spans="1:27" ht="13.9" hidden="1" customHeight="1">
      <c r="A218" s="53" t="s">
        <v>665</v>
      </c>
      <c r="B218" s="54" t="s">
        <v>419</v>
      </c>
      <c r="C218" s="54" t="s">
        <v>431</v>
      </c>
      <c r="D218" s="54" t="s">
        <v>432</v>
      </c>
      <c r="E218" s="55"/>
      <c r="F218" s="56">
        <v>282325.02</v>
      </c>
      <c r="G218" s="56">
        <v>3265.49</v>
      </c>
      <c r="H218" s="56">
        <v>279059.53000000003</v>
      </c>
      <c r="I218" s="180" t="e">
        <f t="shared" si="12"/>
        <v>#REF!</v>
      </c>
      <c r="J218" s="117" t="e">
        <f t="shared" si="11"/>
        <v>#REF!</v>
      </c>
      <c r="L218" s="116" t="e">
        <f>VLOOKUP(C:C,#REF!,7,FALSE)</f>
        <v>#REF!</v>
      </c>
      <c r="N218" s="161">
        <v>279059.53000000003</v>
      </c>
      <c r="O218" s="172" t="e">
        <f t="shared" si="7"/>
        <v>#REF!</v>
      </c>
      <c r="P218" s="172"/>
      <c r="Q218" s="172" t="e">
        <f t="shared" si="9"/>
        <v>#REF!</v>
      </c>
      <c r="S218" s="139" t="s">
        <v>431</v>
      </c>
      <c r="T218" s="118" t="s">
        <v>432</v>
      </c>
      <c r="U218" s="114" t="e">
        <f>VLOOKUP(C218,#REF!,4,FALSE)</f>
        <v>#REF!</v>
      </c>
      <c r="V218" s="8" t="e">
        <f>SUMIF(#REF!,C:C,#REF!)</f>
        <v>#REF!</v>
      </c>
      <c r="W218" s="8"/>
      <c r="X218" s="8"/>
      <c r="Y218" s="8" t="e">
        <f t="shared" si="13"/>
        <v>#REF!</v>
      </c>
      <c r="AA218" s="151" t="e">
        <f t="shared" si="8"/>
        <v>#REF!</v>
      </c>
    </row>
    <row r="219" spans="1:27" ht="13.9" hidden="1" customHeight="1">
      <c r="A219" s="53" t="s">
        <v>665</v>
      </c>
      <c r="B219" s="54" t="s">
        <v>419</v>
      </c>
      <c r="C219" s="54" t="s">
        <v>433</v>
      </c>
      <c r="D219" s="54" t="s">
        <v>434</v>
      </c>
      <c r="E219" s="55"/>
      <c r="F219" s="56">
        <v>111189.44</v>
      </c>
      <c r="G219" s="56">
        <v>7917.1</v>
      </c>
      <c r="H219" s="56">
        <v>103272.34</v>
      </c>
      <c r="I219" s="180" t="e">
        <f t="shared" si="12"/>
        <v>#REF!</v>
      </c>
      <c r="J219" s="117" t="e">
        <f t="shared" si="11"/>
        <v>#REF!</v>
      </c>
      <c r="L219" s="116" t="e">
        <f>VLOOKUP(C:C,#REF!,7,FALSE)</f>
        <v>#REF!</v>
      </c>
      <c r="N219" s="161">
        <v>103272.34</v>
      </c>
      <c r="O219" s="172" t="e">
        <f t="shared" si="7"/>
        <v>#REF!</v>
      </c>
      <c r="P219" s="172"/>
      <c r="Q219" s="172" t="e">
        <f t="shared" si="9"/>
        <v>#REF!</v>
      </c>
      <c r="S219" s="139" t="s">
        <v>433</v>
      </c>
      <c r="T219" s="118" t="s">
        <v>434</v>
      </c>
      <c r="U219" s="8" t="e">
        <f>VLOOKUP(C219,#REF!,4,FALSE)</f>
        <v>#REF!</v>
      </c>
      <c r="V219" s="8" t="e">
        <f>SUMIF(#REF!,C:C,#REF!)</f>
        <v>#REF!</v>
      </c>
      <c r="W219" s="114">
        <v>100000</v>
      </c>
      <c r="X219" s="114"/>
      <c r="Y219" s="138" t="e">
        <f t="shared" si="13"/>
        <v>#REF!</v>
      </c>
      <c r="AA219" s="151" t="e">
        <f t="shared" si="8"/>
        <v>#REF!</v>
      </c>
    </row>
    <row r="220" spans="1:27" ht="13.9" hidden="1" customHeight="1">
      <c r="A220" s="53" t="s">
        <v>665</v>
      </c>
      <c r="B220" s="54" t="s">
        <v>419</v>
      </c>
      <c r="C220" s="54" t="s">
        <v>435</v>
      </c>
      <c r="D220" s="54" t="s">
        <v>436</v>
      </c>
      <c r="E220" s="55"/>
      <c r="F220" s="56">
        <v>10741.2</v>
      </c>
      <c r="G220" s="56">
        <v>4261</v>
      </c>
      <c r="H220" s="56">
        <v>6480.2</v>
      </c>
      <c r="I220" s="180" t="e">
        <f t="shared" si="12"/>
        <v>#REF!</v>
      </c>
      <c r="J220" s="117" t="e">
        <f t="shared" si="11"/>
        <v>#REF!</v>
      </c>
      <c r="L220" s="116" t="e">
        <f>VLOOKUP(C:C,#REF!,7,FALSE)</f>
        <v>#REF!</v>
      </c>
      <c r="N220" s="161">
        <v>6480.2</v>
      </c>
      <c r="O220" s="172" t="e">
        <f t="shared" si="7"/>
        <v>#REF!</v>
      </c>
      <c r="P220" s="172"/>
      <c r="Q220" s="172" t="e">
        <f t="shared" si="9"/>
        <v>#REF!</v>
      </c>
      <c r="S220" s="139" t="s">
        <v>435</v>
      </c>
      <c r="T220" s="118" t="s">
        <v>436</v>
      </c>
      <c r="U220" s="8" t="e">
        <f>VLOOKUP(C220,#REF!,4,FALSE)</f>
        <v>#REF!</v>
      </c>
      <c r="V220" s="8" t="e">
        <f>SUMIF(#REF!,C:C,#REF!)</f>
        <v>#REF!</v>
      </c>
      <c r="W220" s="8"/>
      <c r="X220" s="8"/>
      <c r="Y220" s="8" t="e">
        <f t="shared" si="13"/>
        <v>#REF!</v>
      </c>
      <c r="AA220" s="151" t="e">
        <f t="shared" si="8"/>
        <v>#REF!</v>
      </c>
    </row>
    <row r="221" spans="1:27" ht="13.9" hidden="1" customHeight="1">
      <c r="A221" s="53" t="s">
        <v>665</v>
      </c>
      <c r="B221" s="54" t="s">
        <v>419</v>
      </c>
      <c r="C221" s="54" t="s">
        <v>437</v>
      </c>
      <c r="D221" s="54" t="s">
        <v>438</v>
      </c>
      <c r="E221" s="55"/>
      <c r="F221" s="56">
        <v>182659.74</v>
      </c>
      <c r="G221" s="56">
        <v>0</v>
      </c>
      <c r="H221" s="56">
        <v>182659.74</v>
      </c>
      <c r="I221" s="180" t="e">
        <f t="shared" si="12"/>
        <v>#REF!</v>
      </c>
      <c r="J221" s="117" t="e">
        <f t="shared" si="11"/>
        <v>#REF!</v>
      </c>
      <c r="L221" s="116" t="e">
        <f>VLOOKUP(C:C,#REF!,7,FALSE)</f>
        <v>#REF!</v>
      </c>
      <c r="N221" s="161">
        <v>182659.74</v>
      </c>
      <c r="O221" s="172" t="e">
        <f t="shared" si="7"/>
        <v>#REF!</v>
      </c>
      <c r="P221" s="172"/>
      <c r="Q221" s="172" t="e">
        <f t="shared" si="9"/>
        <v>#REF!</v>
      </c>
      <c r="S221" s="139" t="s">
        <v>437</v>
      </c>
      <c r="T221" s="118" t="s">
        <v>438</v>
      </c>
      <c r="U221" s="8"/>
      <c r="V221" s="8" t="e">
        <f>SUMIF(#REF!,C:C,#REF!)</f>
        <v>#REF!</v>
      </c>
      <c r="W221" s="8">
        <v>45664.934999999998</v>
      </c>
      <c r="X221" s="8"/>
      <c r="Y221" s="138" t="e">
        <f t="shared" si="13"/>
        <v>#REF!</v>
      </c>
      <c r="AA221" s="151" t="e">
        <f t="shared" si="8"/>
        <v>#REF!</v>
      </c>
    </row>
    <row r="222" spans="1:27" ht="13.9" hidden="1" customHeight="1">
      <c r="A222" s="53" t="s">
        <v>665</v>
      </c>
      <c r="B222" s="54" t="s">
        <v>419</v>
      </c>
      <c r="C222" s="54" t="s">
        <v>439</v>
      </c>
      <c r="D222" s="54" t="s">
        <v>440</v>
      </c>
      <c r="E222" s="55"/>
      <c r="F222" s="56">
        <v>1159</v>
      </c>
      <c r="G222" s="56">
        <v>0</v>
      </c>
      <c r="H222" s="56">
        <v>1159</v>
      </c>
      <c r="I222" s="180" t="e">
        <f t="shared" si="12"/>
        <v>#REF!</v>
      </c>
      <c r="J222" s="117" t="e">
        <f t="shared" si="11"/>
        <v>#REF!</v>
      </c>
      <c r="L222" s="116" t="e">
        <f>VLOOKUP(C:C,#REF!,7,FALSE)</f>
        <v>#REF!</v>
      </c>
      <c r="N222" s="161">
        <v>1159</v>
      </c>
      <c r="O222" s="172" t="e">
        <f t="shared" si="7"/>
        <v>#REF!</v>
      </c>
      <c r="P222" s="172"/>
      <c r="Q222" s="172" t="e">
        <f t="shared" si="9"/>
        <v>#REF!</v>
      </c>
      <c r="S222" s="139" t="s">
        <v>439</v>
      </c>
      <c r="T222" s="118" t="s">
        <v>440</v>
      </c>
      <c r="U222" s="8" t="e">
        <f>VLOOKUP(C222,#REF!,4,FALSE)</f>
        <v>#REF!</v>
      </c>
      <c r="V222" s="8" t="e">
        <f>SUMIF(#REF!,C:C,#REF!)</f>
        <v>#REF!</v>
      </c>
      <c r="W222" s="8"/>
      <c r="X222" s="8"/>
      <c r="Y222" s="8" t="e">
        <f t="shared" si="13"/>
        <v>#REF!</v>
      </c>
      <c r="AA222" s="151" t="e">
        <f t="shared" si="8"/>
        <v>#REF!</v>
      </c>
    </row>
    <row r="223" spans="1:27" ht="13.9" hidden="1" customHeight="1">
      <c r="A223" s="53" t="s">
        <v>665</v>
      </c>
      <c r="B223" s="54" t="s">
        <v>419</v>
      </c>
      <c r="C223" s="54" t="s">
        <v>441</v>
      </c>
      <c r="D223" s="54" t="s">
        <v>442</v>
      </c>
      <c r="E223" s="55"/>
      <c r="F223" s="56">
        <v>701.84</v>
      </c>
      <c r="G223" s="56">
        <v>0</v>
      </c>
      <c r="H223" s="56">
        <v>701.84</v>
      </c>
      <c r="I223" s="180" t="e">
        <f t="shared" si="12"/>
        <v>#REF!</v>
      </c>
      <c r="J223" s="117" t="e">
        <f t="shared" si="11"/>
        <v>#REF!</v>
      </c>
      <c r="L223" s="116" t="e">
        <f>VLOOKUP(C:C,#REF!,7,FALSE)</f>
        <v>#REF!</v>
      </c>
      <c r="N223" s="161">
        <v>701.84</v>
      </c>
      <c r="O223" s="172" t="e">
        <f t="shared" si="7"/>
        <v>#REF!</v>
      </c>
      <c r="P223" s="172"/>
      <c r="Q223" s="172" t="e">
        <f t="shared" si="9"/>
        <v>#REF!</v>
      </c>
      <c r="S223" s="139" t="s">
        <v>441</v>
      </c>
      <c r="T223" s="118" t="s">
        <v>442</v>
      </c>
      <c r="U223" s="8"/>
      <c r="V223" s="8" t="e">
        <f>SUMIF(#REF!,C:C,#REF!)</f>
        <v>#REF!</v>
      </c>
      <c r="W223" s="8">
        <v>2000</v>
      </c>
      <c r="X223" s="8"/>
      <c r="Y223" s="138" t="e">
        <f t="shared" si="13"/>
        <v>#REF!</v>
      </c>
      <c r="AA223" s="151" t="e">
        <f t="shared" si="8"/>
        <v>#REF!</v>
      </c>
    </row>
    <row r="224" spans="1:27" ht="13.9" hidden="1" customHeight="1">
      <c r="A224" s="53" t="s">
        <v>665</v>
      </c>
      <c r="B224" s="54" t="s">
        <v>419</v>
      </c>
      <c r="C224" s="54" t="s">
        <v>830</v>
      </c>
      <c r="D224" s="54" t="s">
        <v>925</v>
      </c>
      <c r="E224" s="55"/>
      <c r="F224" s="56"/>
      <c r="G224" s="56"/>
      <c r="H224" s="56"/>
      <c r="I224" s="180" t="e">
        <f t="shared" si="12"/>
        <v>#REF!</v>
      </c>
      <c r="J224" s="117" t="e">
        <f t="shared" si="11"/>
        <v>#REF!</v>
      </c>
      <c r="L224" s="116" t="e">
        <f>VLOOKUP(C:C,#REF!,7,FALSE)</f>
        <v>#REF!</v>
      </c>
      <c r="N224" s="161"/>
      <c r="O224" s="172" t="e">
        <f t="shared" si="7"/>
        <v>#REF!</v>
      </c>
      <c r="P224" s="172"/>
      <c r="Q224" s="172" t="e">
        <f t="shared" si="9"/>
        <v>#REF!</v>
      </c>
      <c r="S224" s="139" t="s">
        <v>830</v>
      </c>
      <c r="T224" s="118" t="s">
        <v>925</v>
      </c>
      <c r="U224" s="8" t="e">
        <f>VLOOKUP(C224,#REF!,4,FALSE)</f>
        <v>#REF!</v>
      </c>
      <c r="V224" s="8" t="e">
        <f>SUMIF(#REF!,C:C,#REF!)</f>
        <v>#REF!</v>
      </c>
      <c r="W224" s="8"/>
      <c r="X224" s="8"/>
      <c r="Y224" s="8" t="e">
        <f t="shared" si="13"/>
        <v>#REF!</v>
      </c>
      <c r="AA224" s="151" t="e">
        <f t="shared" si="8"/>
        <v>#REF!</v>
      </c>
    </row>
    <row r="225" spans="1:27" ht="13.9" hidden="1" customHeight="1">
      <c r="A225" s="53" t="s">
        <v>665</v>
      </c>
      <c r="B225" s="54" t="s">
        <v>419</v>
      </c>
      <c r="C225" s="54" t="s">
        <v>443</v>
      </c>
      <c r="D225" s="54" t="s">
        <v>444</v>
      </c>
      <c r="E225" s="55"/>
      <c r="F225" s="56">
        <v>84609.78</v>
      </c>
      <c r="G225" s="56">
        <v>0</v>
      </c>
      <c r="H225" s="56">
        <v>84609.78</v>
      </c>
      <c r="I225" s="180" t="e">
        <f t="shared" si="12"/>
        <v>#REF!</v>
      </c>
      <c r="J225" s="117" t="e">
        <f t="shared" si="11"/>
        <v>#REF!</v>
      </c>
      <c r="L225" s="116" t="e">
        <f>VLOOKUP(C:C,#REF!,7,FALSE)</f>
        <v>#REF!</v>
      </c>
      <c r="N225" s="161">
        <v>84609.78</v>
      </c>
      <c r="O225" s="172" t="e">
        <f t="shared" si="7"/>
        <v>#REF!</v>
      </c>
      <c r="P225" s="172"/>
      <c r="Q225" s="172" t="e">
        <f t="shared" si="9"/>
        <v>#REF!</v>
      </c>
      <c r="S225" s="139" t="s">
        <v>443</v>
      </c>
      <c r="T225" s="118" t="s">
        <v>444</v>
      </c>
      <c r="U225" s="8" t="e">
        <f>VLOOKUP(C225,#REF!,4,FALSE)</f>
        <v>#REF!</v>
      </c>
      <c r="V225" s="8" t="e">
        <f>SUMIF(#REF!,C:C,#REF!)</f>
        <v>#REF!</v>
      </c>
      <c r="W225" s="8"/>
      <c r="X225" s="8"/>
      <c r="Y225" s="8" t="e">
        <f t="shared" si="13"/>
        <v>#REF!</v>
      </c>
      <c r="AA225" s="151" t="e">
        <f t="shared" si="8"/>
        <v>#REF!</v>
      </c>
    </row>
    <row r="226" spans="1:27" ht="22.15" hidden="1" customHeight="1">
      <c r="A226" s="53" t="s">
        <v>665</v>
      </c>
      <c r="B226" s="54" t="s">
        <v>419</v>
      </c>
      <c r="C226" s="54" t="s">
        <v>445</v>
      </c>
      <c r="D226" s="54" t="s">
        <v>446</v>
      </c>
      <c r="E226" s="55"/>
      <c r="F226" s="56">
        <v>819851.23</v>
      </c>
      <c r="G226" s="56">
        <v>95020.51</v>
      </c>
      <c r="H226" s="56">
        <v>724830.71999999997</v>
      </c>
      <c r="I226" s="180" t="e">
        <f t="shared" si="12"/>
        <v>#REF!</v>
      </c>
      <c r="J226" s="117" t="e">
        <f t="shared" si="11"/>
        <v>#REF!</v>
      </c>
      <c r="L226" s="116" t="e">
        <f>VLOOKUP(C:C,#REF!,7,FALSE)</f>
        <v>#REF!</v>
      </c>
      <c r="N226" s="161">
        <v>724830.71999999997</v>
      </c>
      <c r="O226" s="172" t="e">
        <f t="shared" si="7"/>
        <v>#REF!</v>
      </c>
      <c r="P226" s="172"/>
      <c r="Q226" s="172" t="e">
        <f t="shared" si="9"/>
        <v>#REF!</v>
      </c>
      <c r="S226" s="139" t="s">
        <v>445</v>
      </c>
      <c r="T226" s="118" t="s">
        <v>446</v>
      </c>
      <c r="U226" s="8" t="e">
        <f>VLOOKUP(C226,#REF!,4,FALSE)</f>
        <v>#REF!</v>
      </c>
      <c r="V226" s="8" t="e">
        <f>SUMIF(#REF!,C:C,#REF!)</f>
        <v>#REF!</v>
      </c>
      <c r="W226" s="8"/>
      <c r="X226" s="8"/>
      <c r="Y226" s="8" t="e">
        <f t="shared" si="13"/>
        <v>#REF!</v>
      </c>
      <c r="AA226" s="151" t="e">
        <f t="shared" si="8"/>
        <v>#REF!</v>
      </c>
    </row>
    <row r="227" spans="1:27" ht="13.9" hidden="1" customHeight="1">
      <c r="A227" s="53" t="s">
        <v>665</v>
      </c>
      <c r="B227" s="54" t="s">
        <v>419</v>
      </c>
      <c r="C227" s="54" t="s">
        <v>447</v>
      </c>
      <c r="D227" s="54" t="s">
        <v>448</v>
      </c>
      <c r="E227" s="55"/>
      <c r="F227" s="56">
        <v>361569.89</v>
      </c>
      <c r="G227" s="56">
        <v>56208.31</v>
      </c>
      <c r="H227" s="56">
        <v>305361.58</v>
      </c>
      <c r="I227" s="180" t="e">
        <f t="shared" si="12"/>
        <v>#REF!</v>
      </c>
      <c r="J227" s="117" t="e">
        <f t="shared" si="11"/>
        <v>#REF!</v>
      </c>
      <c r="L227" s="116" t="e">
        <f>VLOOKUP(C:C,#REF!,7,FALSE)</f>
        <v>#REF!</v>
      </c>
      <c r="N227" s="161">
        <v>305361.58</v>
      </c>
      <c r="O227" s="172" t="e">
        <f t="shared" si="7"/>
        <v>#REF!</v>
      </c>
      <c r="P227" s="172"/>
      <c r="Q227" s="172" t="e">
        <f t="shared" si="9"/>
        <v>#REF!</v>
      </c>
      <c r="S227" s="139" t="s">
        <v>447</v>
      </c>
      <c r="T227" s="118" t="s">
        <v>448</v>
      </c>
      <c r="U227" s="8" t="e">
        <f>VLOOKUP(C227,#REF!,4,FALSE)</f>
        <v>#REF!</v>
      </c>
      <c r="V227" s="8" t="e">
        <f>SUMIF(#REF!,C:C,#REF!)</f>
        <v>#REF!</v>
      </c>
      <c r="W227" s="8"/>
      <c r="X227" s="8"/>
      <c r="Y227" s="8" t="e">
        <f t="shared" si="13"/>
        <v>#REF!</v>
      </c>
      <c r="AA227" s="151" t="e">
        <f t="shared" si="8"/>
        <v>#REF!</v>
      </c>
    </row>
    <row r="228" spans="1:27" ht="13.9" hidden="1" customHeight="1">
      <c r="A228" s="53" t="s">
        <v>665</v>
      </c>
      <c r="B228" s="54" t="s">
        <v>419</v>
      </c>
      <c r="C228" s="54" t="s">
        <v>831</v>
      </c>
      <c r="D228" s="174" t="s">
        <v>832</v>
      </c>
      <c r="E228" s="55"/>
      <c r="F228" s="56"/>
      <c r="G228" s="56"/>
      <c r="H228" s="56"/>
      <c r="I228" s="180" t="e">
        <f t="shared" si="12"/>
        <v>#REF!</v>
      </c>
      <c r="J228" s="117" t="e">
        <f t="shared" si="11"/>
        <v>#REF!</v>
      </c>
      <c r="L228" s="116" t="e">
        <f>VLOOKUP(C:C,#REF!,7,FALSE)</f>
        <v>#REF!</v>
      </c>
      <c r="N228" s="161"/>
      <c r="O228" s="172" t="e">
        <f t="shared" ref="O228:O292" si="14">+Y228-N228</f>
        <v>#REF!</v>
      </c>
      <c r="P228" s="172"/>
      <c r="Q228" s="172" t="e">
        <f t="shared" si="9"/>
        <v>#REF!</v>
      </c>
      <c r="S228" s="139" t="s">
        <v>831</v>
      </c>
      <c r="T228" s="118" t="s">
        <v>832</v>
      </c>
      <c r="U228" s="8" t="e">
        <f>VLOOKUP(C228,#REF!,4,FALSE)</f>
        <v>#REF!</v>
      </c>
      <c r="V228" s="8" t="e">
        <f>SUMIF(#REF!,C:C,#REF!)</f>
        <v>#REF!</v>
      </c>
      <c r="W228" s="8"/>
      <c r="X228" s="8"/>
      <c r="Y228" s="8" t="e">
        <f t="shared" si="13"/>
        <v>#REF!</v>
      </c>
      <c r="AA228" s="151" t="e">
        <f t="shared" ref="AA228:AA235" si="15">+J228-Y228</f>
        <v>#REF!</v>
      </c>
    </row>
    <row r="229" spans="1:27" ht="13.9" hidden="1" customHeight="1">
      <c r="A229" s="53" t="s">
        <v>665</v>
      </c>
      <c r="B229" s="54" t="s">
        <v>419</v>
      </c>
      <c r="C229" s="54" t="s">
        <v>449</v>
      </c>
      <c r="D229" s="54" t="s">
        <v>450</v>
      </c>
      <c r="E229" s="55"/>
      <c r="F229" s="56">
        <v>3705.54</v>
      </c>
      <c r="G229" s="56">
        <v>0</v>
      </c>
      <c r="H229" s="56">
        <v>3705.54</v>
      </c>
      <c r="I229" s="180" t="e">
        <f t="shared" si="12"/>
        <v>#REF!</v>
      </c>
      <c r="J229" s="117" t="e">
        <f t="shared" si="11"/>
        <v>#REF!</v>
      </c>
      <c r="L229" s="116" t="e">
        <f>VLOOKUP(C:C,#REF!,7,FALSE)</f>
        <v>#REF!</v>
      </c>
      <c r="N229" s="161">
        <v>3705.54</v>
      </c>
      <c r="O229" s="172" t="e">
        <f t="shared" si="14"/>
        <v>#REF!</v>
      </c>
      <c r="P229" s="172"/>
      <c r="Q229" s="172" t="e">
        <f t="shared" ref="Q229:Q293" si="16">+N229+O229</f>
        <v>#REF!</v>
      </c>
      <c r="S229" s="139" t="s">
        <v>449</v>
      </c>
      <c r="T229" s="118" t="s">
        <v>450</v>
      </c>
      <c r="U229" s="8" t="e">
        <f>VLOOKUP(C229,#REF!,4,FALSE)</f>
        <v>#REF!</v>
      </c>
      <c r="V229" s="8" t="e">
        <f>SUMIF(#REF!,C:C,#REF!)</f>
        <v>#REF!</v>
      </c>
      <c r="W229" s="8"/>
      <c r="X229" s="8"/>
      <c r="Y229" s="8" t="e">
        <f t="shared" si="13"/>
        <v>#REF!</v>
      </c>
      <c r="AA229" s="151" t="e">
        <f t="shared" si="15"/>
        <v>#REF!</v>
      </c>
    </row>
    <row r="230" spans="1:27" ht="13.9" hidden="1" customHeight="1">
      <c r="A230" s="53" t="s">
        <v>665</v>
      </c>
      <c r="B230" s="54" t="s">
        <v>419</v>
      </c>
      <c r="C230" s="54" t="s">
        <v>451</v>
      </c>
      <c r="D230" s="54" t="s">
        <v>452</v>
      </c>
      <c r="E230" s="55"/>
      <c r="F230" s="56">
        <v>269426.37</v>
      </c>
      <c r="G230" s="56">
        <v>60.7</v>
      </c>
      <c r="H230" s="56">
        <v>269365.67</v>
      </c>
      <c r="I230" s="180" t="e">
        <f t="shared" si="12"/>
        <v>#REF!</v>
      </c>
      <c r="J230" s="117" t="e">
        <f t="shared" si="11"/>
        <v>#REF!</v>
      </c>
      <c r="L230" s="116" t="e">
        <f>VLOOKUP(C:C,#REF!,7,FALSE)</f>
        <v>#REF!</v>
      </c>
      <c r="N230" s="161">
        <v>269365.67</v>
      </c>
      <c r="O230" s="172" t="e">
        <f t="shared" si="14"/>
        <v>#REF!</v>
      </c>
      <c r="P230" s="172"/>
      <c r="Q230" s="172" t="e">
        <f t="shared" si="16"/>
        <v>#REF!</v>
      </c>
      <c r="S230" s="139" t="s">
        <v>451</v>
      </c>
      <c r="T230" s="118" t="s">
        <v>452</v>
      </c>
      <c r="U230" s="8" t="e">
        <f>VLOOKUP(C230,#REF!,4,FALSE)</f>
        <v>#REF!</v>
      </c>
      <c r="V230" s="8" t="e">
        <f>SUMIF(#REF!,C:C,#REF!)</f>
        <v>#REF!</v>
      </c>
      <c r="W230" s="8" t="e">
        <f>600000-U230</f>
        <v>#REF!</v>
      </c>
      <c r="X230" s="8"/>
      <c r="Y230" s="138" t="e">
        <f t="shared" si="13"/>
        <v>#REF!</v>
      </c>
      <c r="AA230" s="151" t="e">
        <f t="shared" si="15"/>
        <v>#REF!</v>
      </c>
    </row>
    <row r="231" spans="1:27" ht="13.9" hidden="1" customHeight="1">
      <c r="A231" s="53" t="s">
        <v>665</v>
      </c>
      <c r="B231" s="54" t="s">
        <v>419</v>
      </c>
      <c r="C231" s="54" t="s">
        <v>453</v>
      </c>
      <c r="D231" s="54" t="s">
        <v>454</v>
      </c>
      <c r="E231" s="55"/>
      <c r="F231" s="56">
        <v>2991.4</v>
      </c>
      <c r="G231" s="56">
        <v>108.84</v>
      </c>
      <c r="H231" s="56">
        <v>2882.56</v>
      </c>
      <c r="I231" s="180" t="e">
        <f t="shared" si="12"/>
        <v>#REF!</v>
      </c>
      <c r="J231" s="117" t="e">
        <f t="shared" si="11"/>
        <v>#REF!</v>
      </c>
      <c r="L231" s="116" t="e">
        <f>VLOOKUP(C:C,#REF!,7,FALSE)</f>
        <v>#REF!</v>
      </c>
      <c r="N231" s="161">
        <v>2882.56</v>
      </c>
      <c r="O231" s="172" t="e">
        <f t="shared" si="14"/>
        <v>#REF!</v>
      </c>
      <c r="P231" s="172"/>
      <c r="Q231" s="172" t="e">
        <f t="shared" si="16"/>
        <v>#REF!</v>
      </c>
      <c r="S231" s="139" t="s">
        <v>453</v>
      </c>
      <c r="T231" s="118" t="s">
        <v>454</v>
      </c>
      <c r="U231" s="8" t="e">
        <f>VLOOKUP(C231,#REF!,4,FALSE)</f>
        <v>#REF!</v>
      </c>
      <c r="V231" s="8" t="e">
        <f>SUMIF(#REF!,C:C,#REF!)</f>
        <v>#REF!</v>
      </c>
      <c r="W231" s="8">
        <v>2500</v>
      </c>
      <c r="X231" s="8"/>
      <c r="Y231" s="138" t="e">
        <f t="shared" si="13"/>
        <v>#REF!</v>
      </c>
      <c r="AA231" s="151" t="e">
        <f t="shared" si="15"/>
        <v>#REF!</v>
      </c>
    </row>
    <row r="232" spans="1:27" ht="13.9" hidden="1" customHeight="1">
      <c r="A232" s="53" t="s">
        <v>665</v>
      </c>
      <c r="B232" s="54" t="s">
        <v>419</v>
      </c>
      <c r="C232" s="54" t="s">
        <v>455</v>
      </c>
      <c r="D232" s="54" t="s">
        <v>456</v>
      </c>
      <c r="E232" s="55"/>
      <c r="F232" s="56">
        <v>1029.54</v>
      </c>
      <c r="G232" s="56">
        <v>0</v>
      </c>
      <c r="H232" s="56">
        <v>1029.54</v>
      </c>
      <c r="I232" s="180" t="e">
        <f t="shared" si="12"/>
        <v>#REF!</v>
      </c>
      <c r="J232" s="117" t="e">
        <f t="shared" si="11"/>
        <v>#REF!</v>
      </c>
      <c r="L232" s="116" t="e">
        <f>VLOOKUP(C:C,#REF!,7,FALSE)</f>
        <v>#REF!</v>
      </c>
      <c r="N232" s="161">
        <v>1029.54</v>
      </c>
      <c r="O232" s="172" t="e">
        <f t="shared" si="14"/>
        <v>#REF!</v>
      </c>
      <c r="P232" s="172"/>
      <c r="Q232" s="172" t="e">
        <f t="shared" si="16"/>
        <v>#REF!</v>
      </c>
      <c r="S232" s="139" t="s">
        <v>455</v>
      </c>
      <c r="T232" s="118" t="s">
        <v>456</v>
      </c>
      <c r="U232" s="8"/>
      <c r="V232" s="8" t="e">
        <f>SUMIF(#REF!,C:C,#REF!)</f>
        <v>#REF!</v>
      </c>
      <c r="W232" s="8">
        <v>2000</v>
      </c>
      <c r="X232" s="8"/>
      <c r="Y232" s="138" t="e">
        <f t="shared" si="13"/>
        <v>#REF!</v>
      </c>
      <c r="AA232" s="151" t="e">
        <f t="shared" si="15"/>
        <v>#REF!</v>
      </c>
    </row>
    <row r="233" spans="1:27" ht="13.9" hidden="1" customHeight="1">
      <c r="A233" s="53" t="s">
        <v>665</v>
      </c>
      <c r="B233" s="54" t="s">
        <v>419</v>
      </c>
      <c r="C233" s="54" t="s">
        <v>457</v>
      </c>
      <c r="D233" s="54" t="s">
        <v>458</v>
      </c>
      <c r="E233" s="55"/>
      <c r="F233" s="56">
        <v>373377.31</v>
      </c>
      <c r="G233" s="56">
        <v>0</v>
      </c>
      <c r="H233" s="56">
        <v>373377.31</v>
      </c>
      <c r="I233" s="180" t="e">
        <f t="shared" si="12"/>
        <v>#REF!</v>
      </c>
      <c r="J233" s="117" t="e">
        <f t="shared" si="11"/>
        <v>#REF!</v>
      </c>
      <c r="L233" s="116" t="e">
        <f>VLOOKUP(C:C,#REF!,7,FALSE)</f>
        <v>#REF!</v>
      </c>
      <c r="N233" s="161">
        <v>373377.31</v>
      </c>
      <c r="O233" s="172" t="e">
        <f t="shared" si="14"/>
        <v>#REF!</v>
      </c>
      <c r="P233" s="172"/>
      <c r="Q233" s="172" t="e">
        <f t="shared" si="16"/>
        <v>#REF!</v>
      </c>
      <c r="S233" s="139" t="s">
        <v>457</v>
      </c>
      <c r="T233" s="118" t="s">
        <v>458</v>
      </c>
      <c r="U233" s="8" t="e">
        <f>VLOOKUP(C233,#REF!,4,FALSE)</f>
        <v>#REF!</v>
      </c>
      <c r="V233" s="8" t="e">
        <f>SUMIF(#REF!,C:C,#REF!)</f>
        <v>#REF!</v>
      </c>
      <c r="W233" s="8"/>
      <c r="X233" s="8"/>
      <c r="Y233" s="8" t="e">
        <f t="shared" si="13"/>
        <v>#REF!</v>
      </c>
      <c r="AA233" s="151" t="e">
        <f t="shared" si="15"/>
        <v>#REF!</v>
      </c>
    </row>
    <row r="234" spans="1:27" ht="13.9" hidden="1" customHeight="1">
      <c r="A234" s="53" t="s">
        <v>665</v>
      </c>
      <c r="B234" s="54" t="s">
        <v>419</v>
      </c>
      <c r="C234" s="54" t="s">
        <v>459</v>
      </c>
      <c r="D234" s="54" t="s">
        <v>460</v>
      </c>
      <c r="E234" s="55"/>
      <c r="F234" s="56">
        <v>15988.6</v>
      </c>
      <c r="G234" s="56">
        <v>9296.9</v>
      </c>
      <c r="H234" s="56">
        <v>6691.7</v>
      </c>
      <c r="I234" s="180" t="e">
        <f t="shared" si="12"/>
        <v>#REF!</v>
      </c>
      <c r="J234" s="117" t="e">
        <f t="shared" si="11"/>
        <v>#REF!</v>
      </c>
      <c r="L234" s="116" t="e">
        <f>VLOOKUP(C:C,#REF!,7,FALSE)</f>
        <v>#REF!</v>
      </c>
      <c r="N234" s="161">
        <v>6691.7</v>
      </c>
      <c r="O234" s="172" t="e">
        <f t="shared" si="14"/>
        <v>#REF!</v>
      </c>
      <c r="P234" s="172"/>
      <c r="Q234" s="172" t="e">
        <f t="shared" si="16"/>
        <v>#REF!</v>
      </c>
      <c r="S234" s="139" t="s">
        <v>459</v>
      </c>
      <c r="T234" s="118" t="s">
        <v>460</v>
      </c>
      <c r="U234" s="8" t="e">
        <f>VLOOKUP(C234,#REF!,4,FALSE)</f>
        <v>#REF!</v>
      </c>
      <c r="V234" s="8" t="e">
        <f>SUMIF(#REF!,C:C,#REF!)</f>
        <v>#REF!</v>
      </c>
      <c r="W234" s="8"/>
      <c r="X234" s="8"/>
      <c r="Y234" s="8" t="e">
        <f t="shared" si="13"/>
        <v>#REF!</v>
      </c>
      <c r="AA234" s="151" t="e">
        <f t="shared" si="15"/>
        <v>#REF!</v>
      </c>
    </row>
    <row r="235" spans="1:27" ht="13.9" hidden="1" customHeight="1">
      <c r="A235" s="53" t="s">
        <v>665</v>
      </c>
      <c r="B235" s="54" t="s">
        <v>419</v>
      </c>
      <c r="C235" s="54" t="s">
        <v>461</v>
      </c>
      <c r="D235" s="54" t="s">
        <v>462</v>
      </c>
      <c r="E235" s="55"/>
      <c r="F235" s="56">
        <v>7307.69</v>
      </c>
      <c r="G235" s="56">
        <v>0</v>
      </c>
      <c r="H235" s="56">
        <v>7307.69</v>
      </c>
      <c r="I235" s="180" t="e">
        <f t="shared" si="12"/>
        <v>#REF!</v>
      </c>
      <c r="J235" s="117" t="e">
        <f t="shared" si="11"/>
        <v>#REF!</v>
      </c>
      <c r="L235" s="116" t="e">
        <f>VLOOKUP(C:C,#REF!,7,FALSE)</f>
        <v>#REF!</v>
      </c>
      <c r="N235" s="161">
        <v>7307.69</v>
      </c>
      <c r="O235" s="172" t="e">
        <f t="shared" si="14"/>
        <v>#REF!</v>
      </c>
      <c r="P235" s="172"/>
      <c r="Q235" s="172" t="e">
        <f t="shared" si="16"/>
        <v>#REF!</v>
      </c>
      <c r="S235" s="139" t="s">
        <v>461</v>
      </c>
      <c r="T235" s="118" t="s">
        <v>462</v>
      </c>
      <c r="U235" s="8" t="e">
        <f>VLOOKUP(C235,#REF!,4,FALSE)</f>
        <v>#REF!</v>
      </c>
      <c r="V235" s="8" t="e">
        <f>SUMIF(#REF!,C:C,#REF!)</f>
        <v>#REF!</v>
      </c>
      <c r="W235" s="8"/>
      <c r="X235" s="8"/>
      <c r="Y235" s="8" t="e">
        <f t="shared" si="13"/>
        <v>#REF!</v>
      </c>
      <c r="AA235" s="151" t="e">
        <f t="shared" si="15"/>
        <v>#REF!</v>
      </c>
    </row>
    <row r="236" spans="1:27" ht="13.9" hidden="1" customHeight="1">
      <c r="A236" s="53" t="s">
        <v>665</v>
      </c>
      <c r="B236" s="54" t="s">
        <v>419</v>
      </c>
      <c r="C236" s="200" t="s">
        <v>833</v>
      </c>
      <c r="D236" s="200" t="s">
        <v>834</v>
      </c>
      <c r="E236" s="201"/>
      <c r="F236" s="202"/>
      <c r="G236" s="202"/>
      <c r="H236" s="202"/>
      <c r="I236" s="7">
        <f t="shared" si="12"/>
        <v>100000</v>
      </c>
      <c r="J236" s="117">
        <f t="shared" si="11"/>
        <v>100000</v>
      </c>
      <c r="K236" s="199"/>
      <c r="L236" s="199"/>
      <c r="M236" s="199"/>
      <c r="N236" s="203"/>
      <c r="O236" s="160">
        <f t="shared" si="14"/>
        <v>100000</v>
      </c>
      <c r="P236" s="160"/>
      <c r="Q236" s="160">
        <f t="shared" si="16"/>
        <v>100000</v>
      </c>
      <c r="R236" s="204"/>
      <c r="S236" s="200" t="s">
        <v>833</v>
      </c>
      <c r="T236" s="200" t="s">
        <v>834</v>
      </c>
      <c r="U236" s="199"/>
      <c r="V236" s="199"/>
      <c r="W236" s="199"/>
      <c r="X236" s="199"/>
      <c r="Y236" s="199">
        <v>100000</v>
      </c>
      <c r="AA236" s="151"/>
    </row>
    <row r="237" spans="1:27" hidden="1">
      <c r="A237" s="53" t="s">
        <v>665</v>
      </c>
      <c r="B237" s="54" t="s">
        <v>419</v>
      </c>
      <c r="C237" s="54" t="s">
        <v>463</v>
      </c>
      <c r="D237" s="54" t="s">
        <v>464</v>
      </c>
      <c r="E237" s="55"/>
      <c r="F237" s="56">
        <v>126096.97</v>
      </c>
      <c r="G237" s="56">
        <v>0</v>
      </c>
      <c r="H237" s="56">
        <v>126096.97</v>
      </c>
      <c r="I237" s="180" t="e">
        <f t="shared" si="12"/>
        <v>#REF!</v>
      </c>
      <c r="J237" s="117" t="e">
        <f t="shared" si="11"/>
        <v>#REF!</v>
      </c>
      <c r="L237" s="116" t="e">
        <f>VLOOKUP(C:C,#REF!,7,FALSE)</f>
        <v>#REF!</v>
      </c>
      <c r="N237" s="161">
        <v>126096.97</v>
      </c>
      <c r="O237" s="172" t="e">
        <f t="shared" si="14"/>
        <v>#REF!</v>
      </c>
      <c r="P237" s="172"/>
      <c r="Q237" s="172" t="e">
        <f t="shared" si="16"/>
        <v>#REF!</v>
      </c>
      <c r="S237" s="139" t="s">
        <v>463</v>
      </c>
      <c r="T237" s="118" t="s">
        <v>464</v>
      </c>
      <c r="U237" s="8"/>
      <c r="V237" s="8" t="e">
        <f>SUMIF(#REF!,C:C,#REF!)</f>
        <v>#REF!</v>
      </c>
      <c r="W237" s="8"/>
      <c r="X237" s="8"/>
      <c r="Y237" s="114" t="e">
        <f t="shared" si="13"/>
        <v>#REF!</v>
      </c>
      <c r="AA237" s="151" t="e">
        <f t="shared" ref="AA237:AA300" si="17">+J237-Y237</f>
        <v>#REF!</v>
      </c>
    </row>
    <row r="238" spans="1:27" ht="13.9" hidden="1" customHeight="1">
      <c r="A238" s="53" t="s">
        <v>665</v>
      </c>
      <c r="B238" s="54" t="s">
        <v>419</v>
      </c>
      <c r="C238" s="54" t="s">
        <v>465</v>
      </c>
      <c r="D238" s="54" t="s">
        <v>466</v>
      </c>
      <c r="E238" s="55"/>
      <c r="F238" s="56">
        <v>8382.6200000000008</v>
      </c>
      <c r="G238" s="56">
        <v>0</v>
      </c>
      <c r="H238" s="56">
        <v>8382.6200000000008</v>
      </c>
      <c r="I238" s="180" t="e">
        <f t="shared" si="12"/>
        <v>#REF!</v>
      </c>
      <c r="J238" s="117" t="e">
        <f t="shared" si="11"/>
        <v>#REF!</v>
      </c>
      <c r="L238" s="116" t="e">
        <f>VLOOKUP(C:C,#REF!,7,FALSE)</f>
        <v>#REF!</v>
      </c>
      <c r="N238" s="161">
        <v>8382.6200000000008</v>
      </c>
      <c r="O238" s="172" t="e">
        <f t="shared" si="14"/>
        <v>#REF!</v>
      </c>
      <c r="P238" s="172"/>
      <c r="Q238" s="172" t="e">
        <f t="shared" si="16"/>
        <v>#REF!</v>
      </c>
      <c r="S238" s="139" t="s">
        <v>465</v>
      </c>
      <c r="T238" s="118" t="s">
        <v>466</v>
      </c>
      <c r="U238" s="8"/>
      <c r="V238" s="8" t="e">
        <f>SUMIF(#REF!,C:C,#REF!)</f>
        <v>#REF!</v>
      </c>
      <c r="W238" s="8"/>
      <c r="X238" s="8"/>
      <c r="Y238" s="114" t="e">
        <f t="shared" si="13"/>
        <v>#REF!</v>
      </c>
      <c r="AA238" s="151" t="e">
        <f t="shared" si="17"/>
        <v>#REF!</v>
      </c>
    </row>
    <row r="239" spans="1:27" ht="13.9" hidden="1" customHeight="1">
      <c r="A239" s="53" t="s">
        <v>665</v>
      </c>
      <c r="B239" s="54" t="s">
        <v>419</v>
      </c>
      <c r="C239" s="54" t="s">
        <v>467</v>
      </c>
      <c r="D239" s="54" t="s">
        <v>468</v>
      </c>
      <c r="E239" s="55"/>
      <c r="F239" s="56">
        <v>11293.91</v>
      </c>
      <c r="G239" s="56">
        <v>0</v>
      </c>
      <c r="H239" s="56">
        <v>11293.91</v>
      </c>
      <c r="I239" s="180" t="e">
        <f t="shared" si="12"/>
        <v>#REF!</v>
      </c>
      <c r="J239" s="117" t="e">
        <f t="shared" ref="J239:J302" si="18">+H239+I239</f>
        <v>#REF!</v>
      </c>
      <c r="L239" s="116" t="e">
        <f>VLOOKUP(C:C,#REF!,7,FALSE)</f>
        <v>#REF!</v>
      </c>
      <c r="N239" s="161">
        <v>11293.91</v>
      </c>
      <c r="O239" s="172" t="e">
        <f t="shared" si="14"/>
        <v>#REF!</v>
      </c>
      <c r="P239" s="172"/>
      <c r="Q239" s="172" t="e">
        <f t="shared" si="16"/>
        <v>#REF!</v>
      </c>
      <c r="S239" s="139" t="s">
        <v>467</v>
      </c>
      <c r="T239" s="118" t="s">
        <v>468</v>
      </c>
      <c r="U239" s="8"/>
      <c r="V239" s="8" t="e">
        <f>SUMIF(#REF!,C:C,#REF!)</f>
        <v>#REF!</v>
      </c>
      <c r="W239" s="8"/>
      <c r="X239" s="8"/>
      <c r="Y239" s="114" t="e">
        <f t="shared" si="13"/>
        <v>#REF!</v>
      </c>
      <c r="AA239" s="151" t="e">
        <f t="shared" si="17"/>
        <v>#REF!</v>
      </c>
    </row>
    <row r="240" spans="1:27" ht="24" hidden="1" customHeight="1">
      <c r="A240" s="53" t="s">
        <v>665</v>
      </c>
      <c r="B240" s="54" t="s">
        <v>419</v>
      </c>
      <c r="C240" s="54" t="s">
        <v>469</v>
      </c>
      <c r="D240" s="54" t="s">
        <v>470</v>
      </c>
      <c r="E240" s="55"/>
      <c r="F240" s="56">
        <v>11194.6</v>
      </c>
      <c r="G240" s="56">
        <v>0</v>
      </c>
      <c r="H240" s="56">
        <v>11194.6</v>
      </c>
      <c r="I240" s="180" t="e">
        <f t="shared" si="12"/>
        <v>#REF!</v>
      </c>
      <c r="J240" s="117" t="e">
        <f t="shared" si="18"/>
        <v>#REF!</v>
      </c>
      <c r="L240" s="116" t="e">
        <f>VLOOKUP(C:C,#REF!,7,FALSE)</f>
        <v>#REF!</v>
      </c>
      <c r="N240" s="161">
        <v>11194.6</v>
      </c>
      <c r="O240" s="172" t="e">
        <f t="shared" si="14"/>
        <v>#REF!</v>
      </c>
      <c r="P240" s="172"/>
      <c r="Q240" s="172" t="e">
        <f t="shared" si="16"/>
        <v>#REF!</v>
      </c>
      <c r="S240" s="139" t="s">
        <v>469</v>
      </c>
      <c r="T240" s="118" t="s">
        <v>470</v>
      </c>
      <c r="U240" s="8"/>
      <c r="V240" s="8" t="e">
        <f>SUMIF(#REF!,C:C,#REF!)</f>
        <v>#REF!</v>
      </c>
      <c r="W240" s="8"/>
      <c r="X240" s="8"/>
      <c r="Y240" s="114" t="e">
        <f t="shared" si="13"/>
        <v>#REF!</v>
      </c>
      <c r="AA240" s="151" t="e">
        <f t="shared" si="17"/>
        <v>#REF!</v>
      </c>
    </row>
    <row r="241" spans="1:27" ht="28.5" hidden="1" customHeight="1">
      <c r="A241" s="53" t="s">
        <v>665</v>
      </c>
      <c r="B241" s="54" t="s">
        <v>419</v>
      </c>
      <c r="C241" s="54" t="s">
        <v>471</v>
      </c>
      <c r="D241" s="54" t="s">
        <v>472</v>
      </c>
      <c r="E241" s="55"/>
      <c r="F241" s="56">
        <v>36445.06</v>
      </c>
      <c r="G241" s="56">
        <v>0</v>
      </c>
      <c r="H241" s="56">
        <v>36445.06</v>
      </c>
      <c r="I241" s="180" t="e">
        <f t="shared" si="12"/>
        <v>#REF!</v>
      </c>
      <c r="J241" s="117" t="e">
        <f t="shared" si="18"/>
        <v>#REF!</v>
      </c>
      <c r="L241" s="116" t="e">
        <f>VLOOKUP(C:C,#REF!,7,FALSE)</f>
        <v>#REF!</v>
      </c>
      <c r="N241" s="161">
        <v>36445.06</v>
      </c>
      <c r="O241" s="172" t="e">
        <f t="shared" si="14"/>
        <v>#REF!</v>
      </c>
      <c r="P241" s="172"/>
      <c r="Q241" s="172" t="e">
        <f t="shared" si="16"/>
        <v>#REF!</v>
      </c>
      <c r="S241" s="139" t="s">
        <v>471</v>
      </c>
      <c r="T241" s="118" t="s">
        <v>472</v>
      </c>
      <c r="U241" s="8" t="e">
        <f>VLOOKUP(C241,#REF!,4,FALSE)</f>
        <v>#REF!</v>
      </c>
      <c r="V241" s="8" t="e">
        <f>SUMIF(#REF!,C:C,#REF!)</f>
        <v>#REF!</v>
      </c>
      <c r="W241" s="8"/>
      <c r="X241" s="8"/>
      <c r="Y241" s="8" t="e">
        <f t="shared" si="13"/>
        <v>#REF!</v>
      </c>
      <c r="AA241" s="151" t="e">
        <f t="shared" si="17"/>
        <v>#REF!</v>
      </c>
    </row>
    <row r="242" spans="1:27" ht="13.9" hidden="1" customHeight="1">
      <c r="A242" s="53" t="s">
        <v>665</v>
      </c>
      <c r="B242" s="54" t="s">
        <v>419</v>
      </c>
      <c r="C242" s="54" t="s">
        <v>473</v>
      </c>
      <c r="D242" s="54" t="s">
        <v>474</v>
      </c>
      <c r="E242" s="55"/>
      <c r="F242" s="56">
        <v>1202061.9099999999</v>
      </c>
      <c r="G242" s="56">
        <v>79446.460000000006</v>
      </c>
      <c r="H242" s="56">
        <v>1122615.45</v>
      </c>
      <c r="I242" s="180" t="e">
        <f t="shared" si="12"/>
        <v>#REF!</v>
      </c>
      <c r="J242" s="117" t="e">
        <f t="shared" si="18"/>
        <v>#REF!</v>
      </c>
      <c r="L242" s="116" t="e">
        <f>VLOOKUP(C:C,#REF!,7,FALSE)</f>
        <v>#REF!</v>
      </c>
      <c r="N242" s="161">
        <v>1122615.45</v>
      </c>
      <c r="O242" s="172" t="e">
        <f t="shared" si="14"/>
        <v>#REF!</v>
      </c>
      <c r="P242" s="172"/>
      <c r="Q242" s="172" t="e">
        <f t="shared" si="16"/>
        <v>#REF!</v>
      </c>
      <c r="S242" s="139" t="s">
        <v>473</v>
      </c>
      <c r="T242" s="118" t="s">
        <v>474</v>
      </c>
      <c r="U242" s="8" t="e">
        <f>VLOOKUP(C242,#REF!,4,FALSE)</f>
        <v>#REF!</v>
      </c>
      <c r="V242" s="8" t="e">
        <f>SUMIF(#REF!,C:C,#REF!)</f>
        <v>#REF!</v>
      </c>
      <c r="W242" s="8"/>
      <c r="X242" s="8"/>
      <c r="Y242" s="8" t="e">
        <f t="shared" si="13"/>
        <v>#REF!</v>
      </c>
      <c r="AA242" s="151" t="e">
        <f t="shared" si="17"/>
        <v>#REF!</v>
      </c>
    </row>
    <row r="243" spans="1:27" ht="13.9" hidden="1" customHeight="1">
      <c r="A243" s="53" t="s">
        <v>665</v>
      </c>
      <c r="B243" s="54" t="s">
        <v>419</v>
      </c>
      <c r="C243" s="54" t="s">
        <v>475</v>
      </c>
      <c r="D243" s="54" t="s">
        <v>476</v>
      </c>
      <c r="E243" s="55"/>
      <c r="F243" s="56">
        <v>550</v>
      </c>
      <c r="G243" s="56">
        <v>0</v>
      </c>
      <c r="H243" s="56">
        <v>550</v>
      </c>
      <c r="I243" s="180" t="e">
        <f t="shared" si="12"/>
        <v>#REF!</v>
      </c>
      <c r="J243" s="117" t="e">
        <f t="shared" si="18"/>
        <v>#REF!</v>
      </c>
      <c r="L243" s="116" t="e">
        <f>VLOOKUP(C:C,#REF!,7,FALSE)</f>
        <v>#REF!</v>
      </c>
      <c r="N243" s="161">
        <v>550</v>
      </c>
      <c r="O243" s="172" t="e">
        <f t="shared" si="14"/>
        <v>#REF!</v>
      </c>
      <c r="P243" s="172"/>
      <c r="Q243" s="172" t="e">
        <f t="shared" si="16"/>
        <v>#REF!</v>
      </c>
      <c r="S243" s="139" t="s">
        <v>475</v>
      </c>
      <c r="T243" s="118" t="s">
        <v>476</v>
      </c>
      <c r="U243" s="8"/>
      <c r="V243" s="8" t="e">
        <f>SUMIF(#REF!,C:C,#REF!)</f>
        <v>#REF!</v>
      </c>
      <c r="W243" s="8"/>
      <c r="X243" s="8"/>
      <c r="Y243" s="8" t="e">
        <f t="shared" si="13"/>
        <v>#REF!</v>
      </c>
      <c r="AA243" s="151" t="e">
        <f t="shared" si="17"/>
        <v>#REF!</v>
      </c>
    </row>
    <row r="244" spans="1:27" ht="13.9" hidden="1" customHeight="1">
      <c r="A244" s="53" t="s">
        <v>665</v>
      </c>
      <c r="B244" s="54" t="s">
        <v>419</v>
      </c>
      <c r="C244" s="54" t="s">
        <v>477</v>
      </c>
      <c r="D244" s="54" t="s">
        <v>478</v>
      </c>
      <c r="E244" s="55"/>
      <c r="F244" s="56">
        <v>9790.92</v>
      </c>
      <c r="G244" s="56">
        <v>0.01</v>
      </c>
      <c r="H244" s="56">
        <v>9790.91</v>
      </c>
      <c r="I244" s="180" t="e">
        <f t="shared" si="12"/>
        <v>#REF!</v>
      </c>
      <c r="J244" s="117" t="e">
        <f t="shared" si="18"/>
        <v>#REF!</v>
      </c>
      <c r="L244" s="116" t="e">
        <f>VLOOKUP(C:C,#REF!,7,FALSE)</f>
        <v>#REF!</v>
      </c>
      <c r="N244" s="161">
        <v>9790.91</v>
      </c>
      <c r="O244" s="172" t="e">
        <f t="shared" si="14"/>
        <v>#REF!</v>
      </c>
      <c r="P244" s="172"/>
      <c r="Q244" s="172" t="e">
        <f t="shared" si="16"/>
        <v>#REF!</v>
      </c>
      <c r="S244" s="139" t="s">
        <v>477</v>
      </c>
      <c r="T244" s="118" t="s">
        <v>478</v>
      </c>
      <c r="U244" s="8" t="e">
        <f>VLOOKUP(C244,#REF!,4,FALSE)</f>
        <v>#REF!</v>
      </c>
      <c r="V244" s="8" t="e">
        <f>SUMIF(#REF!,C:C,#REF!)</f>
        <v>#REF!</v>
      </c>
      <c r="W244" s="8">
        <v>25000</v>
      </c>
      <c r="X244" s="8"/>
      <c r="Y244" s="138" t="e">
        <f t="shared" si="13"/>
        <v>#REF!</v>
      </c>
      <c r="AA244" s="151" t="e">
        <f t="shared" si="17"/>
        <v>#REF!</v>
      </c>
    </row>
    <row r="245" spans="1:27" ht="13.9" hidden="1" customHeight="1">
      <c r="A245" s="53" t="s">
        <v>665</v>
      </c>
      <c r="B245" s="54" t="s">
        <v>419</v>
      </c>
      <c r="C245" s="54" t="s">
        <v>479</v>
      </c>
      <c r="D245" s="54" t="s">
        <v>480</v>
      </c>
      <c r="E245" s="55"/>
      <c r="F245" s="56">
        <v>213</v>
      </c>
      <c r="G245" s="56">
        <v>0</v>
      </c>
      <c r="H245" s="56">
        <v>213</v>
      </c>
      <c r="I245" s="180" t="e">
        <f t="shared" si="12"/>
        <v>#REF!</v>
      </c>
      <c r="J245" s="117" t="e">
        <f t="shared" si="18"/>
        <v>#REF!</v>
      </c>
      <c r="L245" s="116" t="e">
        <f>VLOOKUP(C:C,#REF!,7,FALSE)</f>
        <v>#REF!</v>
      </c>
      <c r="N245" s="161">
        <v>213</v>
      </c>
      <c r="O245" s="172" t="e">
        <f t="shared" si="14"/>
        <v>#REF!</v>
      </c>
      <c r="P245" s="172"/>
      <c r="Q245" s="172" t="e">
        <f t="shared" si="16"/>
        <v>#REF!</v>
      </c>
      <c r="S245" s="139" t="s">
        <v>479</v>
      </c>
      <c r="T245" s="118" t="s">
        <v>480</v>
      </c>
      <c r="U245" s="8" t="e">
        <f>VLOOKUP(C245,#REF!,4,FALSE)</f>
        <v>#REF!</v>
      </c>
      <c r="V245" s="8" t="e">
        <f>SUMIF(#REF!,C:C,#REF!)</f>
        <v>#REF!</v>
      </c>
      <c r="W245" s="8"/>
      <c r="X245" s="8"/>
      <c r="Y245" s="8" t="e">
        <f t="shared" si="13"/>
        <v>#REF!</v>
      </c>
      <c r="AA245" s="151" t="e">
        <f t="shared" si="17"/>
        <v>#REF!</v>
      </c>
    </row>
    <row r="246" spans="1:27" ht="13.9" hidden="1" customHeight="1">
      <c r="A246" s="53" t="s">
        <v>665</v>
      </c>
      <c r="B246" s="54" t="s">
        <v>419</v>
      </c>
      <c r="C246" s="54" t="s">
        <v>481</v>
      </c>
      <c r="D246" s="54" t="s">
        <v>482</v>
      </c>
      <c r="E246" s="55"/>
      <c r="F246" s="56">
        <v>83120.94</v>
      </c>
      <c r="G246" s="56">
        <v>0.01</v>
      </c>
      <c r="H246" s="56">
        <v>83120.929999999993</v>
      </c>
      <c r="I246" s="180" t="e">
        <f t="shared" si="12"/>
        <v>#REF!</v>
      </c>
      <c r="J246" s="117" t="e">
        <f t="shared" si="18"/>
        <v>#REF!</v>
      </c>
      <c r="L246" s="116" t="e">
        <f>VLOOKUP(C:C,#REF!,7,FALSE)</f>
        <v>#REF!</v>
      </c>
      <c r="N246" s="161">
        <v>83120.929999999993</v>
      </c>
      <c r="O246" s="172" t="e">
        <f t="shared" si="14"/>
        <v>#REF!</v>
      </c>
      <c r="P246" s="172"/>
      <c r="Q246" s="172" t="e">
        <f t="shared" si="16"/>
        <v>#REF!</v>
      </c>
      <c r="S246" s="139" t="s">
        <v>481</v>
      </c>
      <c r="T246" s="118" t="s">
        <v>482</v>
      </c>
      <c r="U246" s="8" t="e">
        <f>VLOOKUP(C246,#REF!,4,FALSE)</f>
        <v>#REF!</v>
      </c>
      <c r="V246" s="8" t="e">
        <f>SUMIF(#REF!,C:C,#REF!)</f>
        <v>#REF!</v>
      </c>
      <c r="W246" s="8"/>
      <c r="X246" s="8"/>
      <c r="Y246" s="8" t="e">
        <f t="shared" si="13"/>
        <v>#REF!</v>
      </c>
      <c r="AA246" s="151" t="e">
        <f t="shared" si="17"/>
        <v>#REF!</v>
      </c>
    </row>
    <row r="247" spans="1:27" ht="13.9" hidden="1" customHeight="1">
      <c r="A247" s="53" t="s">
        <v>665</v>
      </c>
      <c r="B247" s="54" t="s">
        <v>419</v>
      </c>
      <c r="C247" s="54" t="s">
        <v>483</v>
      </c>
      <c r="D247" s="54" t="s">
        <v>484</v>
      </c>
      <c r="E247" s="55"/>
      <c r="F247" s="56">
        <v>544.12</v>
      </c>
      <c r="G247" s="56">
        <v>0</v>
      </c>
      <c r="H247" s="56">
        <v>544.12</v>
      </c>
      <c r="I247" s="180" t="e">
        <f t="shared" si="12"/>
        <v>#REF!</v>
      </c>
      <c r="J247" s="117" t="e">
        <f t="shared" si="18"/>
        <v>#REF!</v>
      </c>
      <c r="L247" s="116" t="e">
        <f>VLOOKUP(C:C,#REF!,7,FALSE)</f>
        <v>#REF!</v>
      </c>
      <c r="N247" s="161">
        <v>544.12</v>
      </c>
      <c r="O247" s="172" t="e">
        <f t="shared" si="14"/>
        <v>#REF!</v>
      </c>
      <c r="P247" s="172"/>
      <c r="Q247" s="172" t="e">
        <f t="shared" si="16"/>
        <v>#REF!</v>
      </c>
      <c r="S247" s="139" t="s">
        <v>483</v>
      </c>
      <c r="T247" s="118" t="s">
        <v>484</v>
      </c>
      <c r="U247" s="8"/>
      <c r="V247" s="8" t="e">
        <f>SUMIF(#REF!,C:C,#REF!)</f>
        <v>#REF!</v>
      </c>
      <c r="W247" s="8"/>
      <c r="X247" s="8"/>
      <c r="Y247" s="8" t="e">
        <f t="shared" si="13"/>
        <v>#REF!</v>
      </c>
      <c r="AA247" s="151" t="e">
        <f t="shared" si="17"/>
        <v>#REF!</v>
      </c>
    </row>
    <row r="248" spans="1:27" ht="13.9" hidden="1" customHeight="1">
      <c r="A248" s="53" t="s">
        <v>665</v>
      </c>
      <c r="B248" s="54" t="s">
        <v>486</v>
      </c>
      <c r="C248" s="54" t="s">
        <v>485</v>
      </c>
      <c r="D248" s="54" t="s">
        <v>487</v>
      </c>
      <c r="E248" s="55"/>
      <c r="F248" s="56">
        <v>47182.94</v>
      </c>
      <c r="G248" s="56">
        <v>0.01</v>
      </c>
      <c r="H248" s="56">
        <v>47182.93</v>
      </c>
      <c r="I248" s="180" t="e">
        <f t="shared" si="12"/>
        <v>#REF!</v>
      </c>
      <c r="J248" s="117" t="e">
        <f t="shared" si="18"/>
        <v>#REF!</v>
      </c>
      <c r="L248" s="116" t="e">
        <f>VLOOKUP(C:C,#REF!,7,FALSE)</f>
        <v>#REF!</v>
      </c>
      <c r="N248" s="161">
        <v>47182.93</v>
      </c>
      <c r="O248" s="172" t="e">
        <f t="shared" si="14"/>
        <v>#REF!</v>
      </c>
      <c r="P248" s="172"/>
      <c r="Q248" s="172" t="e">
        <f t="shared" si="16"/>
        <v>#REF!</v>
      </c>
      <c r="S248" s="139" t="s">
        <v>485</v>
      </c>
      <c r="T248" s="118" t="s">
        <v>487</v>
      </c>
      <c r="U248" s="8"/>
      <c r="V248" s="8" t="e">
        <f>SUMIF(#REF!,C:C,#REF!)</f>
        <v>#REF!</v>
      </c>
      <c r="W248" s="8">
        <v>196000</v>
      </c>
      <c r="X248" s="8"/>
      <c r="Y248" s="138" t="e">
        <f t="shared" si="13"/>
        <v>#REF!</v>
      </c>
      <c r="AA248" s="151" t="e">
        <f t="shared" si="17"/>
        <v>#REF!</v>
      </c>
    </row>
    <row r="249" spans="1:27" ht="13.9" hidden="1" customHeight="1">
      <c r="A249" s="53" t="s">
        <v>665</v>
      </c>
      <c r="B249" s="54" t="s">
        <v>486</v>
      </c>
      <c r="C249" s="54" t="s">
        <v>835</v>
      </c>
      <c r="D249" s="54" t="s">
        <v>836</v>
      </c>
      <c r="E249" s="55"/>
      <c r="F249" s="56"/>
      <c r="G249" s="56"/>
      <c r="H249" s="56"/>
      <c r="I249" s="180" t="e">
        <f t="shared" si="12"/>
        <v>#REF!</v>
      </c>
      <c r="J249" s="117" t="e">
        <f t="shared" si="18"/>
        <v>#REF!</v>
      </c>
      <c r="N249" s="161"/>
      <c r="O249" s="172" t="e">
        <f t="shared" si="14"/>
        <v>#REF!</v>
      </c>
      <c r="P249" s="172"/>
      <c r="Q249" s="172" t="e">
        <f t="shared" si="16"/>
        <v>#REF!</v>
      </c>
      <c r="S249" s="139" t="s">
        <v>835</v>
      </c>
      <c r="T249" s="118" t="s">
        <v>836</v>
      </c>
      <c r="U249" s="8" t="e">
        <f>VLOOKUP(C249,#REF!,4,FALSE)</f>
        <v>#REF!</v>
      </c>
      <c r="V249" s="8" t="e">
        <f>SUMIF(#REF!,C:C,#REF!)</f>
        <v>#REF!</v>
      </c>
      <c r="W249" s="8"/>
      <c r="X249" s="8"/>
      <c r="Y249" s="8" t="e">
        <f t="shared" si="13"/>
        <v>#REF!</v>
      </c>
      <c r="AA249" s="151" t="e">
        <f t="shared" si="17"/>
        <v>#REF!</v>
      </c>
    </row>
    <row r="250" spans="1:27" ht="13.9" hidden="1" customHeight="1">
      <c r="A250" s="53" t="s">
        <v>665</v>
      </c>
      <c r="B250" s="54" t="s">
        <v>486</v>
      </c>
      <c r="C250" s="54" t="s">
        <v>488</v>
      </c>
      <c r="D250" s="54" t="s">
        <v>489</v>
      </c>
      <c r="E250" s="55"/>
      <c r="F250" s="56">
        <v>14317.9</v>
      </c>
      <c r="G250" s="56">
        <v>0</v>
      </c>
      <c r="H250" s="56">
        <v>14317.9</v>
      </c>
      <c r="I250" s="180" t="e">
        <f t="shared" ref="I250:I313" si="19">+Y250-H250</f>
        <v>#REF!</v>
      </c>
      <c r="J250" s="117" t="e">
        <f t="shared" si="18"/>
        <v>#REF!</v>
      </c>
      <c r="L250" s="116" t="e">
        <f>VLOOKUP(C:C,#REF!,7,FALSE)</f>
        <v>#REF!</v>
      </c>
      <c r="N250" s="161">
        <v>14317.9</v>
      </c>
      <c r="O250" s="172" t="e">
        <f t="shared" si="14"/>
        <v>#REF!</v>
      </c>
      <c r="P250" s="172"/>
      <c r="Q250" s="172" t="e">
        <f t="shared" si="16"/>
        <v>#REF!</v>
      </c>
      <c r="S250" s="139" t="s">
        <v>488</v>
      </c>
      <c r="T250" s="118" t="s">
        <v>489</v>
      </c>
      <c r="U250" s="8" t="e">
        <f>VLOOKUP(C250,#REF!,4,FALSE)</f>
        <v>#REF!</v>
      </c>
      <c r="V250" s="8" t="e">
        <f>SUMIF(#REF!,C:C,#REF!)</f>
        <v>#REF!</v>
      </c>
      <c r="W250" s="8"/>
      <c r="X250" s="8"/>
      <c r="Y250" s="8" t="e">
        <f t="shared" si="13"/>
        <v>#REF!</v>
      </c>
      <c r="AA250" s="151" t="e">
        <f t="shared" si="17"/>
        <v>#REF!</v>
      </c>
    </row>
    <row r="251" spans="1:27" ht="13.9" hidden="1" customHeight="1">
      <c r="A251" s="53" t="s">
        <v>665</v>
      </c>
      <c r="B251" s="54" t="s">
        <v>486</v>
      </c>
      <c r="C251" s="54" t="s">
        <v>490</v>
      </c>
      <c r="D251" s="54" t="s">
        <v>491</v>
      </c>
      <c r="E251" s="55"/>
      <c r="F251" s="56">
        <v>174367.14</v>
      </c>
      <c r="G251" s="56">
        <v>18694.439999999999</v>
      </c>
      <c r="H251" s="56">
        <v>155672.70000000001</v>
      </c>
      <c r="I251" s="180" t="e">
        <f t="shared" si="19"/>
        <v>#REF!</v>
      </c>
      <c r="J251" s="117" t="e">
        <f t="shared" si="18"/>
        <v>#REF!</v>
      </c>
      <c r="L251" s="116" t="e">
        <f>VLOOKUP(C:C,#REF!,7,FALSE)</f>
        <v>#REF!</v>
      </c>
      <c r="N251" s="161">
        <v>155672.70000000001</v>
      </c>
      <c r="O251" s="172" t="e">
        <f t="shared" si="14"/>
        <v>#REF!</v>
      </c>
      <c r="P251" s="172"/>
      <c r="Q251" s="172" t="e">
        <f t="shared" si="16"/>
        <v>#REF!</v>
      </c>
      <c r="S251" s="139" t="s">
        <v>490</v>
      </c>
      <c r="T251" s="118" t="s">
        <v>491</v>
      </c>
      <c r="U251" s="8" t="e">
        <f>VLOOKUP(C251,#REF!,4,FALSE)</f>
        <v>#REF!</v>
      </c>
      <c r="V251" s="8" t="e">
        <f>SUMIF(#REF!,C:C,#REF!)</f>
        <v>#REF!</v>
      </c>
      <c r="W251" s="8"/>
      <c r="X251" s="8"/>
      <c r="Y251" s="8" t="e">
        <f t="shared" si="13"/>
        <v>#REF!</v>
      </c>
      <c r="AA251" s="151" t="e">
        <f t="shared" si="17"/>
        <v>#REF!</v>
      </c>
    </row>
    <row r="252" spans="1:27" ht="22.15" hidden="1" customHeight="1">
      <c r="A252" s="53" t="s">
        <v>665</v>
      </c>
      <c r="B252" s="54" t="s">
        <v>486</v>
      </c>
      <c r="C252" s="54" t="s">
        <v>492</v>
      </c>
      <c r="D252" s="54" t="s">
        <v>493</v>
      </c>
      <c r="E252" s="55"/>
      <c r="F252" s="56">
        <v>34212.949999999997</v>
      </c>
      <c r="G252" s="56">
        <v>0</v>
      </c>
      <c r="H252" s="56">
        <v>34212.949999999997</v>
      </c>
      <c r="I252" s="180" t="e">
        <f t="shared" si="19"/>
        <v>#REF!</v>
      </c>
      <c r="J252" s="117" t="e">
        <f t="shared" si="18"/>
        <v>#REF!</v>
      </c>
      <c r="L252" s="116" t="e">
        <f>VLOOKUP(C:C,#REF!,7,FALSE)</f>
        <v>#REF!</v>
      </c>
      <c r="N252" s="161">
        <v>34212.949999999997</v>
      </c>
      <c r="O252" s="172" t="e">
        <f t="shared" si="14"/>
        <v>#REF!</v>
      </c>
      <c r="P252" s="172"/>
      <c r="Q252" s="172" t="e">
        <f t="shared" si="16"/>
        <v>#REF!</v>
      </c>
      <c r="S252" s="139" t="s">
        <v>492</v>
      </c>
      <c r="T252" s="118" t="s">
        <v>493</v>
      </c>
      <c r="U252" s="115" t="e">
        <f>VLOOKUP(C252,#REF!,4,FALSE)</f>
        <v>#REF!</v>
      </c>
      <c r="V252" s="8" t="e">
        <f>SUMIF(#REF!,C:C,#REF!)</f>
        <v>#REF!</v>
      </c>
      <c r="W252" s="8"/>
      <c r="X252" s="8"/>
      <c r="Y252" s="8" t="e">
        <f t="shared" si="13"/>
        <v>#REF!</v>
      </c>
      <c r="AA252" s="151" t="e">
        <f t="shared" si="17"/>
        <v>#REF!</v>
      </c>
    </row>
    <row r="253" spans="1:27" ht="13.9" hidden="1" customHeight="1">
      <c r="A253" s="53" t="s">
        <v>665</v>
      </c>
      <c r="B253" s="54" t="s">
        <v>486</v>
      </c>
      <c r="C253" s="54" t="s">
        <v>494</v>
      </c>
      <c r="D253" s="54" t="s">
        <v>495</v>
      </c>
      <c r="E253" s="55"/>
      <c r="F253" s="56">
        <v>20087.46</v>
      </c>
      <c r="G253" s="56">
        <v>14405.76</v>
      </c>
      <c r="H253" s="56">
        <v>5681.7</v>
      </c>
      <c r="I253" s="180" t="e">
        <f t="shared" si="19"/>
        <v>#REF!</v>
      </c>
      <c r="J253" s="115" t="e">
        <f t="shared" si="18"/>
        <v>#REF!</v>
      </c>
      <c r="L253" s="116" t="e">
        <f>VLOOKUP(C:C,#REF!,7,FALSE)</f>
        <v>#REF!</v>
      </c>
      <c r="N253" s="161">
        <v>5681.7</v>
      </c>
      <c r="O253" s="172" t="e">
        <f t="shared" si="14"/>
        <v>#REF!</v>
      </c>
      <c r="P253" s="172"/>
      <c r="Q253" s="172" t="e">
        <f t="shared" si="16"/>
        <v>#REF!</v>
      </c>
      <c r="S253" s="139" t="s">
        <v>494</v>
      </c>
      <c r="T253" s="118" t="s">
        <v>495</v>
      </c>
      <c r="U253" s="8" t="e">
        <f>VLOOKUP(C253,#REF!,4,FALSE)</f>
        <v>#REF!</v>
      </c>
      <c r="V253" s="8" t="e">
        <f>SUMIF(#REF!,C:C,#REF!)</f>
        <v>#REF!</v>
      </c>
      <c r="W253" s="8"/>
      <c r="X253" s="8"/>
      <c r="Y253" s="8" t="e">
        <f t="shared" si="13"/>
        <v>#REF!</v>
      </c>
      <c r="AA253" s="151" t="e">
        <f t="shared" si="17"/>
        <v>#REF!</v>
      </c>
    </row>
    <row r="254" spans="1:27" ht="13.9" hidden="1" customHeight="1">
      <c r="A254" s="53" t="s">
        <v>665</v>
      </c>
      <c r="B254" s="54" t="s">
        <v>486</v>
      </c>
      <c r="C254" s="54" t="s">
        <v>496</v>
      </c>
      <c r="D254" s="54" t="s">
        <v>497</v>
      </c>
      <c r="E254" s="55"/>
      <c r="F254" s="56">
        <v>21045</v>
      </c>
      <c r="G254" s="56">
        <v>0</v>
      </c>
      <c r="H254" s="56">
        <v>21045</v>
      </c>
      <c r="I254" s="180" t="e">
        <f t="shared" si="19"/>
        <v>#REF!</v>
      </c>
      <c r="J254" s="117" t="e">
        <f t="shared" si="18"/>
        <v>#REF!</v>
      </c>
      <c r="L254" s="116" t="e">
        <f>VLOOKUP(C:C,#REF!,7,FALSE)</f>
        <v>#REF!</v>
      </c>
      <c r="N254" s="161">
        <v>21045</v>
      </c>
      <c r="O254" s="172" t="e">
        <f t="shared" si="14"/>
        <v>#REF!</v>
      </c>
      <c r="P254" s="172"/>
      <c r="Q254" s="172" t="e">
        <f t="shared" si="16"/>
        <v>#REF!</v>
      </c>
      <c r="S254" s="139" t="s">
        <v>496</v>
      </c>
      <c r="T254" s="118" t="s">
        <v>497</v>
      </c>
      <c r="U254" s="8"/>
      <c r="V254" s="8" t="e">
        <f>SUMIF(#REF!,C:C,#REF!)</f>
        <v>#REF!</v>
      </c>
      <c r="W254" s="8"/>
      <c r="X254" s="8"/>
      <c r="Y254" s="8" t="e">
        <f t="shared" si="13"/>
        <v>#REF!</v>
      </c>
      <c r="AA254" s="151" t="e">
        <f t="shared" si="17"/>
        <v>#REF!</v>
      </c>
    </row>
    <row r="255" spans="1:27" ht="32.25" hidden="1" customHeight="1">
      <c r="A255" s="53" t="s">
        <v>665</v>
      </c>
      <c r="B255" s="54" t="s">
        <v>486</v>
      </c>
      <c r="C255" s="54" t="s">
        <v>498</v>
      </c>
      <c r="D255" s="54" t="s">
        <v>499</v>
      </c>
      <c r="E255" s="55"/>
      <c r="F255" s="56">
        <v>3887.73</v>
      </c>
      <c r="G255" s="56">
        <v>0</v>
      </c>
      <c r="H255" s="56">
        <v>3887.73</v>
      </c>
      <c r="I255" s="180" t="e">
        <f t="shared" si="19"/>
        <v>#REF!</v>
      </c>
      <c r="J255" s="117" t="e">
        <f t="shared" si="18"/>
        <v>#REF!</v>
      </c>
      <c r="L255" s="116" t="e">
        <f>VLOOKUP(C:C,#REF!,7,FALSE)</f>
        <v>#REF!</v>
      </c>
      <c r="N255" s="161">
        <v>3887.73</v>
      </c>
      <c r="O255" s="172" t="e">
        <f t="shared" si="14"/>
        <v>#REF!</v>
      </c>
      <c r="P255" s="172"/>
      <c r="Q255" s="172" t="e">
        <f t="shared" si="16"/>
        <v>#REF!</v>
      </c>
      <c r="S255" s="139" t="s">
        <v>498</v>
      </c>
      <c r="T255" s="118" t="s">
        <v>499</v>
      </c>
      <c r="U255" s="8"/>
      <c r="V255" s="8" t="e">
        <f>SUMIF(#REF!,C:C,#REF!)</f>
        <v>#REF!</v>
      </c>
      <c r="W255" s="8"/>
      <c r="X255" s="8"/>
      <c r="Y255" s="8" t="e">
        <f t="shared" si="13"/>
        <v>#REF!</v>
      </c>
      <c r="AA255" s="151" t="e">
        <f t="shared" si="17"/>
        <v>#REF!</v>
      </c>
    </row>
    <row r="256" spans="1:27" ht="13.9" hidden="1" customHeight="1">
      <c r="A256" s="53" t="s">
        <v>665</v>
      </c>
      <c r="B256" s="54" t="s">
        <v>501</v>
      </c>
      <c r="C256" s="54" t="s">
        <v>500</v>
      </c>
      <c r="D256" s="54" t="s">
        <v>502</v>
      </c>
      <c r="E256" s="55"/>
      <c r="F256" s="56">
        <v>2649179.2999999998</v>
      </c>
      <c r="G256" s="56">
        <v>1365906.21</v>
      </c>
      <c r="H256" s="56">
        <v>1283273.0900000001</v>
      </c>
      <c r="I256" s="180" t="e">
        <f t="shared" si="19"/>
        <v>#REF!</v>
      </c>
      <c r="J256" s="117" t="e">
        <f t="shared" si="18"/>
        <v>#REF!</v>
      </c>
      <c r="L256" s="116" t="e">
        <f>VLOOKUP(C:C,#REF!,7,FALSE)</f>
        <v>#REF!</v>
      </c>
      <c r="N256" s="161">
        <v>1283273.0900000001</v>
      </c>
      <c r="O256" s="172" t="e">
        <f t="shared" si="14"/>
        <v>#REF!</v>
      </c>
      <c r="P256" s="172"/>
      <c r="Q256" s="172" t="e">
        <f t="shared" si="16"/>
        <v>#REF!</v>
      </c>
      <c r="S256" s="139" t="s">
        <v>500</v>
      </c>
      <c r="T256" s="118" t="s">
        <v>502</v>
      </c>
      <c r="U256" s="8"/>
      <c r="V256" s="8" t="e">
        <f>SUMIF(#REF!,C:C,#REF!)</f>
        <v>#REF!</v>
      </c>
      <c r="W256" s="8"/>
      <c r="X256" s="8"/>
      <c r="Y256" s="8" t="e">
        <f t="shared" ref="Y256:Y319" si="20">+U256+V256+W256</f>
        <v>#REF!</v>
      </c>
      <c r="AA256" s="151" t="e">
        <f t="shared" si="17"/>
        <v>#REF!</v>
      </c>
    </row>
    <row r="257" spans="1:27" ht="13.9" hidden="1" customHeight="1">
      <c r="A257" s="53" t="s">
        <v>665</v>
      </c>
      <c r="B257" s="54" t="s">
        <v>501</v>
      </c>
      <c r="C257" s="54" t="s">
        <v>503</v>
      </c>
      <c r="D257" s="54" t="s">
        <v>504</v>
      </c>
      <c r="E257" s="55"/>
      <c r="F257" s="56">
        <v>487729.52</v>
      </c>
      <c r="G257" s="56">
        <v>243864.76</v>
      </c>
      <c r="H257" s="56">
        <v>243864.76</v>
      </c>
      <c r="I257" s="180" t="e">
        <f t="shared" si="19"/>
        <v>#REF!</v>
      </c>
      <c r="J257" s="117" t="e">
        <f t="shared" si="18"/>
        <v>#REF!</v>
      </c>
      <c r="L257" s="116" t="e">
        <f>VLOOKUP(C:C,#REF!,7,FALSE)</f>
        <v>#REF!</v>
      </c>
      <c r="N257" s="161">
        <v>243864.76</v>
      </c>
      <c r="O257" s="172" t="e">
        <f t="shared" si="14"/>
        <v>#REF!</v>
      </c>
      <c r="P257" s="172"/>
      <c r="Q257" s="172" t="e">
        <f t="shared" si="16"/>
        <v>#REF!</v>
      </c>
      <c r="S257" s="139" t="s">
        <v>503</v>
      </c>
      <c r="T257" s="118" t="s">
        <v>504</v>
      </c>
      <c r="U257" s="8"/>
      <c r="V257" s="8" t="e">
        <f>SUMIF(#REF!,C:C,#REF!)</f>
        <v>#REF!</v>
      </c>
      <c r="W257" s="8"/>
      <c r="X257" s="8"/>
      <c r="Y257" s="8" t="e">
        <f t="shared" si="20"/>
        <v>#REF!</v>
      </c>
      <c r="AA257" s="151" t="e">
        <f t="shared" si="17"/>
        <v>#REF!</v>
      </c>
    </row>
    <row r="258" spans="1:27" ht="13.9" hidden="1" customHeight="1">
      <c r="A258" s="53" t="s">
        <v>665</v>
      </c>
      <c r="B258" s="54" t="s">
        <v>501</v>
      </c>
      <c r="C258" s="54" t="s">
        <v>505</v>
      </c>
      <c r="D258" s="54" t="s">
        <v>506</v>
      </c>
      <c r="E258" s="55"/>
      <c r="F258" s="56">
        <v>48350.36</v>
      </c>
      <c r="G258" s="56">
        <v>24175.18</v>
      </c>
      <c r="H258" s="56">
        <v>24175.18</v>
      </c>
      <c r="I258" s="180" t="e">
        <f t="shared" si="19"/>
        <v>#REF!</v>
      </c>
      <c r="J258" s="117" t="e">
        <f t="shared" si="18"/>
        <v>#REF!</v>
      </c>
      <c r="L258" s="116" t="e">
        <f>VLOOKUP(C:C,#REF!,7,FALSE)</f>
        <v>#REF!</v>
      </c>
      <c r="N258" s="161">
        <v>24175.18</v>
      </c>
      <c r="O258" s="172" t="e">
        <f t="shared" si="14"/>
        <v>#REF!</v>
      </c>
      <c r="P258" s="172"/>
      <c r="Q258" s="172" t="e">
        <f t="shared" si="16"/>
        <v>#REF!</v>
      </c>
      <c r="S258" s="139" t="s">
        <v>505</v>
      </c>
      <c r="T258" s="118" t="s">
        <v>506</v>
      </c>
      <c r="U258" s="8"/>
      <c r="V258" s="8" t="e">
        <f>SUMIF(#REF!,C:C,#REF!)</f>
        <v>#REF!</v>
      </c>
      <c r="W258" s="8"/>
      <c r="X258" s="8"/>
      <c r="Y258" s="8" t="e">
        <f t="shared" si="20"/>
        <v>#REF!</v>
      </c>
      <c r="AA258" s="151" t="e">
        <f t="shared" si="17"/>
        <v>#REF!</v>
      </c>
    </row>
    <row r="259" spans="1:27" ht="13.9" hidden="1" customHeight="1">
      <c r="A259" s="53" t="s">
        <v>665</v>
      </c>
      <c r="B259" s="54" t="s">
        <v>501</v>
      </c>
      <c r="C259" s="54" t="s">
        <v>839</v>
      </c>
      <c r="D259" s="54" t="s">
        <v>1096</v>
      </c>
      <c r="E259" s="55"/>
      <c r="F259" s="56"/>
      <c r="G259" s="56"/>
      <c r="H259" s="56"/>
      <c r="I259" s="180" t="e">
        <f t="shared" si="19"/>
        <v>#REF!</v>
      </c>
      <c r="J259" s="117" t="e">
        <f t="shared" si="18"/>
        <v>#REF!</v>
      </c>
      <c r="L259" s="116" t="e">
        <f>VLOOKUP(C:C,#REF!,7,FALSE)</f>
        <v>#REF!</v>
      </c>
      <c r="N259" s="161"/>
      <c r="O259" s="172" t="e">
        <f t="shared" si="14"/>
        <v>#REF!</v>
      </c>
      <c r="P259" s="172"/>
      <c r="Q259" s="172" t="e">
        <f t="shared" si="16"/>
        <v>#REF!</v>
      </c>
      <c r="S259" s="139" t="s">
        <v>839</v>
      </c>
      <c r="T259" s="118" t="s">
        <v>1096</v>
      </c>
      <c r="U259" s="8"/>
      <c r="V259" s="8" t="e">
        <f>SUMIF(#REF!,C:C,#REF!)</f>
        <v>#REF!</v>
      </c>
      <c r="W259" s="8"/>
      <c r="X259" s="8"/>
      <c r="Y259" s="8" t="e">
        <f t="shared" si="20"/>
        <v>#REF!</v>
      </c>
      <c r="AA259" s="151" t="e">
        <f t="shared" si="17"/>
        <v>#REF!</v>
      </c>
    </row>
    <row r="260" spans="1:27" ht="13.9" hidden="1" customHeight="1">
      <c r="A260" s="53" t="s">
        <v>665</v>
      </c>
      <c r="B260" s="54" t="s">
        <v>508</v>
      </c>
      <c r="C260" s="54" t="s">
        <v>507</v>
      </c>
      <c r="D260" s="54" t="s">
        <v>509</v>
      </c>
      <c r="E260" s="55"/>
      <c r="F260" s="56">
        <v>856621.18</v>
      </c>
      <c r="G260" s="56">
        <v>439466.06</v>
      </c>
      <c r="H260" s="56">
        <v>417155.12</v>
      </c>
      <c r="I260" s="180" t="e">
        <f t="shared" si="19"/>
        <v>#REF!</v>
      </c>
      <c r="J260" s="117" t="e">
        <f t="shared" si="18"/>
        <v>#REF!</v>
      </c>
      <c r="L260" s="116" t="e">
        <f>VLOOKUP(C:C,#REF!,7,FALSE)</f>
        <v>#REF!</v>
      </c>
      <c r="N260" s="161">
        <v>417155.12</v>
      </c>
      <c r="O260" s="172" t="e">
        <f t="shared" si="14"/>
        <v>#REF!</v>
      </c>
      <c r="P260" s="172"/>
      <c r="Q260" s="172" t="e">
        <f t="shared" si="16"/>
        <v>#REF!</v>
      </c>
      <c r="S260" s="139" t="s">
        <v>507</v>
      </c>
      <c r="T260" s="118" t="s">
        <v>509</v>
      </c>
      <c r="U260" s="8"/>
      <c r="V260" s="8" t="e">
        <f>SUMIF(#REF!,C:C,#REF!)</f>
        <v>#REF!</v>
      </c>
      <c r="W260" s="8"/>
      <c r="X260" s="8"/>
      <c r="Y260" s="8" t="e">
        <f t="shared" si="20"/>
        <v>#REF!</v>
      </c>
      <c r="AA260" s="151" t="e">
        <f t="shared" si="17"/>
        <v>#REF!</v>
      </c>
    </row>
    <row r="261" spans="1:27" ht="13.9" hidden="1" customHeight="1">
      <c r="A261" s="53" t="s">
        <v>665</v>
      </c>
      <c r="B261" s="54" t="s">
        <v>501</v>
      </c>
      <c r="C261" s="54" t="s">
        <v>510</v>
      </c>
      <c r="D261" s="54" t="s">
        <v>511</v>
      </c>
      <c r="E261" s="55"/>
      <c r="F261" s="56">
        <v>1552166.6</v>
      </c>
      <c r="G261" s="56">
        <v>776083.3</v>
      </c>
      <c r="H261" s="56">
        <v>776083.3</v>
      </c>
      <c r="I261" s="180" t="e">
        <f t="shared" si="19"/>
        <v>#REF!</v>
      </c>
      <c r="J261" s="117" t="e">
        <f t="shared" si="18"/>
        <v>#REF!</v>
      </c>
      <c r="L261" s="116" t="e">
        <f>VLOOKUP(C:C,#REF!,7,FALSE)</f>
        <v>#REF!</v>
      </c>
      <c r="N261" s="161">
        <v>776083.3</v>
      </c>
      <c r="O261" s="172" t="e">
        <f t="shared" si="14"/>
        <v>#REF!</v>
      </c>
      <c r="P261" s="172"/>
      <c r="Q261" s="172" t="e">
        <f t="shared" si="16"/>
        <v>#REF!</v>
      </c>
      <c r="S261" s="139" t="s">
        <v>510</v>
      </c>
      <c r="T261" s="118" t="s">
        <v>511</v>
      </c>
      <c r="U261" s="8"/>
      <c r="V261" s="8" t="e">
        <f>SUMIF(#REF!,C:C,#REF!)</f>
        <v>#REF!</v>
      </c>
      <c r="W261" s="8"/>
      <c r="X261" s="8"/>
      <c r="Y261" s="8" t="e">
        <f t="shared" si="20"/>
        <v>#REF!</v>
      </c>
      <c r="AA261" s="151" t="e">
        <f t="shared" si="17"/>
        <v>#REF!</v>
      </c>
    </row>
    <row r="262" spans="1:27" ht="13.9" hidden="1" customHeight="1">
      <c r="A262" s="53" t="s">
        <v>665</v>
      </c>
      <c r="B262" s="54" t="s">
        <v>501</v>
      </c>
      <c r="C262" s="54" t="s">
        <v>512</v>
      </c>
      <c r="D262" s="54" t="s">
        <v>513</v>
      </c>
      <c r="E262" s="55"/>
      <c r="F262" s="56">
        <v>36779.599999999999</v>
      </c>
      <c r="G262" s="56">
        <v>18389.8</v>
      </c>
      <c r="H262" s="56">
        <v>18389.8</v>
      </c>
      <c r="I262" s="180" t="e">
        <f t="shared" si="19"/>
        <v>#REF!</v>
      </c>
      <c r="J262" s="117" t="e">
        <f t="shared" si="18"/>
        <v>#REF!</v>
      </c>
      <c r="L262" s="116" t="e">
        <f>VLOOKUP(C:C,#REF!,7,FALSE)</f>
        <v>#REF!</v>
      </c>
      <c r="N262" s="161">
        <v>18389.8</v>
      </c>
      <c r="O262" s="172" t="e">
        <f t="shared" si="14"/>
        <v>#REF!</v>
      </c>
      <c r="P262" s="172"/>
      <c r="Q262" s="172" t="e">
        <f t="shared" si="16"/>
        <v>#REF!</v>
      </c>
      <c r="S262" s="139" t="s">
        <v>512</v>
      </c>
      <c r="T262" s="118" t="s">
        <v>513</v>
      </c>
      <c r="U262" s="8"/>
      <c r="V262" s="8" t="e">
        <f>SUMIF(#REF!,C:C,#REF!)</f>
        <v>#REF!</v>
      </c>
      <c r="W262" s="8"/>
      <c r="X262" s="8"/>
      <c r="Y262" s="8" t="e">
        <f t="shared" si="20"/>
        <v>#REF!</v>
      </c>
      <c r="AA262" s="151" t="e">
        <f t="shared" si="17"/>
        <v>#REF!</v>
      </c>
    </row>
    <row r="263" spans="1:27" ht="13.9" hidden="1" customHeight="1">
      <c r="A263" s="53" t="s">
        <v>665</v>
      </c>
      <c r="B263" s="54" t="s">
        <v>501</v>
      </c>
      <c r="C263" s="54" t="s">
        <v>514</v>
      </c>
      <c r="D263" s="54" t="s">
        <v>515</v>
      </c>
      <c r="E263" s="55"/>
      <c r="F263" s="56">
        <v>109974.86</v>
      </c>
      <c r="G263" s="56">
        <v>54987.43</v>
      </c>
      <c r="H263" s="56">
        <v>54987.43</v>
      </c>
      <c r="I263" s="180" t="e">
        <f t="shared" si="19"/>
        <v>#REF!</v>
      </c>
      <c r="J263" s="117" t="e">
        <f t="shared" si="18"/>
        <v>#REF!</v>
      </c>
      <c r="L263" s="116" t="e">
        <f>VLOOKUP(C:C,#REF!,7,FALSE)</f>
        <v>#REF!</v>
      </c>
      <c r="N263" s="161">
        <v>54987.43</v>
      </c>
      <c r="O263" s="172" t="e">
        <f t="shared" si="14"/>
        <v>#REF!</v>
      </c>
      <c r="P263" s="172"/>
      <c r="Q263" s="172" t="e">
        <f t="shared" si="16"/>
        <v>#REF!</v>
      </c>
      <c r="S263" s="139" t="s">
        <v>514</v>
      </c>
      <c r="T263" s="118" t="s">
        <v>515</v>
      </c>
      <c r="U263" s="8"/>
      <c r="V263" s="8" t="e">
        <f>SUMIF(#REF!,C:C,#REF!)</f>
        <v>#REF!</v>
      </c>
      <c r="W263" s="8"/>
      <c r="X263" s="8"/>
      <c r="Y263" s="8" t="e">
        <f t="shared" si="20"/>
        <v>#REF!</v>
      </c>
      <c r="AA263" s="151" t="e">
        <f t="shared" si="17"/>
        <v>#REF!</v>
      </c>
    </row>
    <row r="264" spans="1:27" ht="13.9" hidden="1" customHeight="1">
      <c r="A264" s="53" t="s">
        <v>665</v>
      </c>
      <c r="B264" s="54" t="s">
        <v>501</v>
      </c>
      <c r="C264" s="54" t="s">
        <v>516</v>
      </c>
      <c r="D264" s="54" t="s">
        <v>517</v>
      </c>
      <c r="E264" s="55"/>
      <c r="F264" s="56">
        <v>38603.94</v>
      </c>
      <c r="G264" s="56">
        <v>19301.97</v>
      </c>
      <c r="H264" s="56">
        <v>19301.97</v>
      </c>
      <c r="I264" s="180" t="e">
        <f t="shared" si="19"/>
        <v>#REF!</v>
      </c>
      <c r="J264" s="117" t="e">
        <f t="shared" si="18"/>
        <v>#REF!</v>
      </c>
      <c r="L264" s="116" t="e">
        <f>VLOOKUP(C:C,#REF!,7,FALSE)</f>
        <v>#REF!</v>
      </c>
      <c r="N264" s="161">
        <v>19301.97</v>
      </c>
      <c r="O264" s="172" t="e">
        <f t="shared" si="14"/>
        <v>#REF!</v>
      </c>
      <c r="P264" s="172"/>
      <c r="Q264" s="172" t="e">
        <f t="shared" si="16"/>
        <v>#REF!</v>
      </c>
      <c r="S264" s="139" t="s">
        <v>516</v>
      </c>
      <c r="T264" s="118" t="s">
        <v>517</v>
      </c>
      <c r="U264" s="8"/>
      <c r="V264" s="8" t="e">
        <f>SUMIF(#REF!,C:C,#REF!)</f>
        <v>#REF!</v>
      </c>
      <c r="W264" s="8"/>
      <c r="X264" s="8"/>
      <c r="Y264" s="8" t="e">
        <f t="shared" si="20"/>
        <v>#REF!</v>
      </c>
      <c r="AA264" s="151" t="e">
        <f t="shared" si="17"/>
        <v>#REF!</v>
      </c>
    </row>
    <row r="265" spans="1:27" ht="13.9" hidden="1" customHeight="1">
      <c r="A265" s="53" t="s">
        <v>665</v>
      </c>
      <c r="B265" s="54" t="s">
        <v>501</v>
      </c>
      <c r="C265" s="54" t="s">
        <v>840</v>
      </c>
      <c r="D265" s="54" t="s">
        <v>1097</v>
      </c>
      <c r="E265" s="55"/>
      <c r="F265" s="56"/>
      <c r="G265" s="56"/>
      <c r="H265" s="56"/>
      <c r="I265" s="180" t="e">
        <f t="shared" si="19"/>
        <v>#REF!</v>
      </c>
      <c r="J265" s="117" t="e">
        <f t="shared" si="18"/>
        <v>#REF!</v>
      </c>
      <c r="L265" s="116" t="e">
        <f>VLOOKUP(C:C,#REF!,7,FALSE)</f>
        <v>#REF!</v>
      </c>
      <c r="N265" s="161"/>
      <c r="O265" s="172" t="e">
        <f t="shared" si="14"/>
        <v>#REF!</v>
      </c>
      <c r="P265" s="172"/>
      <c r="Q265" s="172" t="e">
        <f t="shared" si="16"/>
        <v>#REF!</v>
      </c>
      <c r="S265" s="139" t="s">
        <v>840</v>
      </c>
      <c r="T265" s="118" t="s">
        <v>1097</v>
      </c>
      <c r="U265" s="8"/>
      <c r="V265" s="8" t="e">
        <f>SUMIF(#REF!,C:C,#REF!)</f>
        <v>#REF!</v>
      </c>
      <c r="W265" s="8"/>
      <c r="X265" s="8"/>
      <c r="Y265" s="8" t="e">
        <f t="shared" si="20"/>
        <v>#REF!</v>
      </c>
      <c r="AA265" s="151" t="e">
        <f t="shared" si="17"/>
        <v>#REF!</v>
      </c>
    </row>
    <row r="266" spans="1:27" ht="13.9" hidden="1" customHeight="1">
      <c r="A266" s="53" t="s">
        <v>665</v>
      </c>
      <c r="B266" s="54" t="s">
        <v>508</v>
      </c>
      <c r="C266" s="54" t="s">
        <v>518</v>
      </c>
      <c r="D266" s="54" t="s">
        <v>519</v>
      </c>
      <c r="E266" s="55"/>
      <c r="F266" s="56">
        <v>464613.86</v>
      </c>
      <c r="G266" s="56">
        <v>230687.29</v>
      </c>
      <c r="H266" s="56">
        <v>233926.57</v>
      </c>
      <c r="I266" s="180" t="e">
        <f t="shared" si="19"/>
        <v>#REF!</v>
      </c>
      <c r="J266" s="117" t="e">
        <f t="shared" si="18"/>
        <v>#REF!</v>
      </c>
      <c r="L266" s="116" t="e">
        <f>VLOOKUP(C:C,#REF!,7,FALSE)</f>
        <v>#REF!</v>
      </c>
      <c r="N266" s="161">
        <v>233926.57</v>
      </c>
      <c r="O266" s="172" t="e">
        <f t="shared" si="14"/>
        <v>#REF!</v>
      </c>
      <c r="P266" s="172"/>
      <c r="Q266" s="172" t="e">
        <f t="shared" si="16"/>
        <v>#REF!</v>
      </c>
      <c r="S266" s="139" t="s">
        <v>518</v>
      </c>
      <c r="T266" s="118" t="s">
        <v>519</v>
      </c>
      <c r="U266" s="8"/>
      <c r="V266" s="8" t="e">
        <f>SUMIF(#REF!,C:C,#REF!)</f>
        <v>#REF!</v>
      </c>
      <c r="W266" s="8"/>
      <c r="X266" s="8"/>
      <c r="Y266" s="8" t="e">
        <f t="shared" si="20"/>
        <v>#REF!</v>
      </c>
      <c r="AA266" s="151" t="e">
        <f t="shared" si="17"/>
        <v>#REF!</v>
      </c>
    </row>
    <row r="267" spans="1:27" ht="13.9" hidden="1" customHeight="1">
      <c r="A267" s="53" t="s">
        <v>665</v>
      </c>
      <c r="B267" s="54" t="s">
        <v>501</v>
      </c>
      <c r="C267" s="54" t="s">
        <v>520</v>
      </c>
      <c r="D267" s="54" t="s">
        <v>521</v>
      </c>
      <c r="E267" s="55"/>
      <c r="F267" s="56">
        <v>488304.26</v>
      </c>
      <c r="G267" s="56">
        <v>244152.13</v>
      </c>
      <c r="H267" s="56">
        <v>244152.13</v>
      </c>
      <c r="I267" s="180" t="e">
        <f t="shared" si="19"/>
        <v>#REF!</v>
      </c>
      <c r="J267" s="117" t="e">
        <f t="shared" si="18"/>
        <v>#REF!</v>
      </c>
      <c r="L267" s="116" t="e">
        <f>VLOOKUP(C:C,#REF!,7,FALSE)</f>
        <v>#REF!</v>
      </c>
      <c r="N267" s="161">
        <v>244152.13</v>
      </c>
      <c r="O267" s="172" t="e">
        <f t="shared" si="14"/>
        <v>#REF!</v>
      </c>
      <c r="P267" s="172"/>
      <c r="Q267" s="172" t="e">
        <f t="shared" si="16"/>
        <v>#REF!</v>
      </c>
      <c r="S267" s="139" t="s">
        <v>520</v>
      </c>
      <c r="T267" s="118" t="s">
        <v>521</v>
      </c>
      <c r="U267" s="8"/>
      <c r="V267" s="8" t="e">
        <f>SUMIF(#REF!,C:C,#REF!)</f>
        <v>#REF!</v>
      </c>
      <c r="W267" s="8"/>
      <c r="X267" s="8"/>
      <c r="Y267" s="8" t="e">
        <f t="shared" si="20"/>
        <v>#REF!</v>
      </c>
      <c r="AA267" s="151" t="e">
        <f t="shared" si="17"/>
        <v>#REF!</v>
      </c>
    </row>
    <row r="268" spans="1:27" ht="13.9" hidden="1" customHeight="1">
      <c r="A268" s="53" t="s">
        <v>665</v>
      </c>
      <c r="B268" s="54" t="s">
        <v>501</v>
      </c>
      <c r="C268" s="54" t="s">
        <v>522</v>
      </c>
      <c r="D268" s="54" t="s">
        <v>523</v>
      </c>
      <c r="E268" s="55"/>
      <c r="F268" s="56">
        <v>141106.06</v>
      </c>
      <c r="G268" s="56">
        <v>70553.03</v>
      </c>
      <c r="H268" s="56">
        <v>70553.03</v>
      </c>
      <c r="I268" s="180" t="e">
        <f t="shared" si="19"/>
        <v>#REF!</v>
      </c>
      <c r="J268" s="117" t="e">
        <f t="shared" si="18"/>
        <v>#REF!</v>
      </c>
      <c r="L268" s="116" t="e">
        <f>VLOOKUP(C:C,#REF!,7,FALSE)</f>
        <v>#REF!</v>
      </c>
      <c r="N268" s="161">
        <v>70553.03</v>
      </c>
      <c r="O268" s="172" t="e">
        <f t="shared" si="14"/>
        <v>#REF!</v>
      </c>
      <c r="P268" s="172"/>
      <c r="Q268" s="172" t="e">
        <f t="shared" si="16"/>
        <v>#REF!</v>
      </c>
      <c r="S268" s="139" t="s">
        <v>522</v>
      </c>
      <c r="T268" s="118" t="s">
        <v>523</v>
      </c>
      <c r="U268" s="8"/>
      <c r="V268" s="8" t="e">
        <f>SUMIF(#REF!,C:C,#REF!)</f>
        <v>#REF!</v>
      </c>
      <c r="W268" s="8"/>
      <c r="X268" s="8"/>
      <c r="Y268" s="8" t="e">
        <f t="shared" si="20"/>
        <v>#REF!</v>
      </c>
      <c r="AA268" s="151" t="e">
        <f t="shared" si="17"/>
        <v>#REF!</v>
      </c>
    </row>
    <row r="269" spans="1:27" ht="13.9" hidden="1" customHeight="1">
      <c r="A269" s="53" t="s">
        <v>665</v>
      </c>
      <c r="B269" s="54" t="s">
        <v>501</v>
      </c>
      <c r="C269" s="54" t="s">
        <v>524</v>
      </c>
      <c r="D269" s="54" t="s">
        <v>525</v>
      </c>
      <c r="E269" s="55"/>
      <c r="F269" s="56">
        <v>18566.2</v>
      </c>
      <c r="G269" s="56">
        <v>9283.1</v>
      </c>
      <c r="H269" s="56">
        <v>9283.1</v>
      </c>
      <c r="I269" s="180" t="e">
        <f t="shared" si="19"/>
        <v>#REF!</v>
      </c>
      <c r="J269" s="117" t="e">
        <f t="shared" si="18"/>
        <v>#REF!</v>
      </c>
      <c r="L269" s="116" t="e">
        <f>VLOOKUP(C:C,#REF!,7,FALSE)</f>
        <v>#REF!</v>
      </c>
      <c r="N269" s="161">
        <v>9283.1</v>
      </c>
      <c r="O269" s="172" t="e">
        <f t="shared" si="14"/>
        <v>#REF!</v>
      </c>
      <c r="P269" s="172"/>
      <c r="Q269" s="172" t="e">
        <f t="shared" si="16"/>
        <v>#REF!</v>
      </c>
      <c r="S269" s="139" t="s">
        <v>524</v>
      </c>
      <c r="T269" s="118" t="s">
        <v>525</v>
      </c>
      <c r="U269" s="8"/>
      <c r="V269" s="8" t="e">
        <f>SUMIF(#REF!,C:C,#REF!)</f>
        <v>#REF!</v>
      </c>
      <c r="W269" s="8"/>
      <c r="X269" s="8"/>
      <c r="Y269" s="8" t="e">
        <f t="shared" si="20"/>
        <v>#REF!</v>
      </c>
      <c r="AA269" s="151" t="e">
        <f t="shared" si="17"/>
        <v>#REF!</v>
      </c>
    </row>
    <row r="270" spans="1:27" ht="13.9" hidden="1" customHeight="1">
      <c r="A270" s="53" t="s">
        <v>665</v>
      </c>
      <c r="B270" s="54" t="s">
        <v>501</v>
      </c>
      <c r="C270" s="54" t="s">
        <v>526</v>
      </c>
      <c r="D270" s="54" t="s">
        <v>527</v>
      </c>
      <c r="E270" s="55"/>
      <c r="F270" s="56">
        <v>8409</v>
      </c>
      <c r="G270" s="56">
        <v>4204.5</v>
      </c>
      <c r="H270" s="56">
        <v>4204.5</v>
      </c>
      <c r="I270" s="180" t="e">
        <f t="shared" si="19"/>
        <v>#REF!</v>
      </c>
      <c r="J270" s="117" t="e">
        <f t="shared" si="18"/>
        <v>#REF!</v>
      </c>
      <c r="L270" s="116" t="e">
        <f>VLOOKUP(C:C,#REF!,7,FALSE)</f>
        <v>#REF!</v>
      </c>
      <c r="N270" s="161">
        <v>4204.5</v>
      </c>
      <c r="O270" s="172" t="e">
        <f t="shared" si="14"/>
        <v>#REF!</v>
      </c>
      <c r="P270" s="172"/>
      <c r="Q270" s="172" t="e">
        <f t="shared" si="16"/>
        <v>#REF!</v>
      </c>
      <c r="S270" s="139" t="s">
        <v>526</v>
      </c>
      <c r="T270" s="118" t="s">
        <v>527</v>
      </c>
      <c r="U270" s="8"/>
      <c r="V270" s="8" t="e">
        <f>SUMIF(#REF!,C:C,#REF!)</f>
        <v>#REF!</v>
      </c>
      <c r="W270" s="8"/>
      <c r="X270" s="8"/>
      <c r="Y270" s="8" t="e">
        <f t="shared" si="20"/>
        <v>#REF!</v>
      </c>
      <c r="AA270" s="151" t="e">
        <f t="shared" si="17"/>
        <v>#REF!</v>
      </c>
    </row>
    <row r="271" spans="1:27" ht="13.9" hidden="1" customHeight="1">
      <c r="A271" s="53" t="s">
        <v>665</v>
      </c>
      <c r="B271" s="54" t="s">
        <v>508</v>
      </c>
      <c r="C271" s="54" t="s">
        <v>528</v>
      </c>
      <c r="D271" s="54" t="s">
        <v>529</v>
      </c>
      <c r="E271" s="55"/>
      <c r="F271" s="56">
        <v>175527.9</v>
      </c>
      <c r="G271" s="56">
        <v>87763.95</v>
      </c>
      <c r="H271" s="56">
        <v>87763.95</v>
      </c>
      <c r="I271" s="180" t="e">
        <f t="shared" si="19"/>
        <v>#REF!</v>
      </c>
      <c r="J271" s="117" t="e">
        <f t="shared" si="18"/>
        <v>#REF!</v>
      </c>
      <c r="L271" s="116" t="e">
        <f>VLOOKUP(C:C,#REF!,7,FALSE)</f>
        <v>#REF!</v>
      </c>
      <c r="N271" s="161">
        <v>87763.95</v>
      </c>
      <c r="O271" s="172" t="e">
        <f t="shared" si="14"/>
        <v>#REF!</v>
      </c>
      <c r="P271" s="172"/>
      <c r="Q271" s="172" t="e">
        <f t="shared" si="16"/>
        <v>#REF!</v>
      </c>
      <c r="S271" s="139" t="s">
        <v>528</v>
      </c>
      <c r="T271" s="118" t="s">
        <v>529</v>
      </c>
      <c r="U271" s="8"/>
      <c r="V271" s="8" t="e">
        <f>SUMIF(#REF!,C:C,#REF!)</f>
        <v>#REF!</v>
      </c>
      <c r="W271" s="8"/>
      <c r="X271" s="8"/>
      <c r="Y271" s="8" t="e">
        <f t="shared" si="20"/>
        <v>#REF!</v>
      </c>
      <c r="AA271" s="151" t="e">
        <f t="shared" si="17"/>
        <v>#REF!</v>
      </c>
    </row>
    <row r="272" spans="1:27" ht="13.9" hidden="1" customHeight="1">
      <c r="A272" s="53" t="s">
        <v>665</v>
      </c>
      <c r="B272" s="54" t="s">
        <v>501</v>
      </c>
      <c r="C272" s="54" t="s">
        <v>530</v>
      </c>
      <c r="D272" s="54" t="s">
        <v>531</v>
      </c>
      <c r="E272" s="55"/>
      <c r="F272" s="56">
        <v>1600</v>
      </c>
      <c r="G272" s="56">
        <v>800</v>
      </c>
      <c r="H272" s="56">
        <v>800</v>
      </c>
      <c r="I272" s="180" t="e">
        <f t="shared" si="19"/>
        <v>#REF!</v>
      </c>
      <c r="J272" s="117" t="e">
        <f t="shared" si="18"/>
        <v>#REF!</v>
      </c>
      <c r="L272" s="116" t="e">
        <f>VLOOKUP(C:C,#REF!,7,FALSE)</f>
        <v>#REF!</v>
      </c>
      <c r="N272" s="161">
        <v>800</v>
      </c>
      <c r="O272" s="172" t="e">
        <f t="shared" si="14"/>
        <v>#REF!</v>
      </c>
      <c r="P272" s="172"/>
      <c r="Q272" s="172" t="e">
        <f t="shared" si="16"/>
        <v>#REF!</v>
      </c>
      <c r="S272" s="139" t="s">
        <v>530</v>
      </c>
      <c r="T272" s="118" t="s">
        <v>531</v>
      </c>
      <c r="U272" s="8"/>
      <c r="V272" s="8" t="e">
        <f>SUMIF(#REF!,C:C,#REF!)</f>
        <v>#REF!</v>
      </c>
      <c r="W272" s="8"/>
      <c r="X272" s="8"/>
      <c r="Y272" s="8" t="e">
        <f t="shared" si="20"/>
        <v>#REF!</v>
      </c>
      <c r="AA272" s="151" t="e">
        <f t="shared" si="17"/>
        <v>#REF!</v>
      </c>
    </row>
    <row r="273" spans="1:27" ht="13.9" hidden="1" customHeight="1">
      <c r="A273" s="53" t="s">
        <v>665</v>
      </c>
      <c r="B273" s="54" t="s">
        <v>501</v>
      </c>
      <c r="C273" s="54" t="s">
        <v>532</v>
      </c>
      <c r="D273" s="54" t="s">
        <v>533</v>
      </c>
      <c r="E273" s="55"/>
      <c r="F273" s="56">
        <v>339179.24</v>
      </c>
      <c r="G273" s="56">
        <v>169589.62</v>
      </c>
      <c r="H273" s="56">
        <v>169589.62</v>
      </c>
      <c r="I273" s="180" t="e">
        <f t="shared" si="19"/>
        <v>#REF!</v>
      </c>
      <c r="J273" s="117" t="e">
        <f t="shared" si="18"/>
        <v>#REF!</v>
      </c>
      <c r="L273" s="116" t="e">
        <f>VLOOKUP(C:C,#REF!,7,FALSE)</f>
        <v>#REF!</v>
      </c>
      <c r="N273" s="161">
        <v>169589.62</v>
      </c>
      <c r="O273" s="172" t="e">
        <f t="shared" si="14"/>
        <v>#REF!</v>
      </c>
      <c r="P273" s="172"/>
      <c r="Q273" s="172" t="e">
        <f t="shared" si="16"/>
        <v>#REF!</v>
      </c>
      <c r="S273" s="139" t="s">
        <v>532</v>
      </c>
      <c r="T273" s="118" t="s">
        <v>533</v>
      </c>
      <c r="U273" s="8"/>
      <c r="V273" s="8" t="e">
        <f>SUMIF(#REF!,C:C,#REF!)</f>
        <v>#REF!</v>
      </c>
      <c r="W273" s="8"/>
      <c r="X273" s="8"/>
      <c r="Y273" s="8" t="e">
        <f t="shared" si="20"/>
        <v>#REF!</v>
      </c>
      <c r="AA273" s="151" t="e">
        <f t="shared" si="17"/>
        <v>#REF!</v>
      </c>
    </row>
    <row r="274" spans="1:27" ht="13.9" hidden="1" customHeight="1">
      <c r="A274" s="53" t="s">
        <v>665</v>
      </c>
      <c r="B274" s="54" t="s">
        <v>501</v>
      </c>
      <c r="C274" s="54" t="s">
        <v>534</v>
      </c>
      <c r="D274" s="54" t="s">
        <v>535</v>
      </c>
      <c r="E274" s="55"/>
      <c r="F274" s="56">
        <v>67222.100000000006</v>
      </c>
      <c r="G274" s="56">
        <v>33611.050000000003</v>
      </c>
      <c r="H274" s="56">
        <v>33611.050000000003</v>
      </c>
      <c r="I274" s="180" t="e">
        <f t="shared" si="19"/>
        <v>#REF!</v>
      </c>
      <c r="J274" s="117" t="e">
        <f t="shared" si="18"/>
        <v>#REF!</v>
      </c>
      <c r="L274" s="116" t="e">
        <f>VLOOKUP(C:C,#REF!,7,FALSE)</f>
        <v>#REF!</v>
      </c>
      <c r="N274" s="161">
        <v>33611.050000000003</v>
      </c>
      <c r="O274" s="172" t="e">
        <f t="shared" si="14"/>
        <v>#REF!</v>
      </c>
      <c r="P274" s="172"/>
      <c r="Q274" s="172" t="e">
        <f t="shared" si="16"/>
        <v>#REF!</v>
      </c>
      <c r="S274" s="139" t="s">
        <v>534</v>
      </c>
      <c r="T274" s="118" t="s">
        <v>535</v>
      </c>
      <c r="U274" s="8"/>
      <c r="V274" s="8" t="e">
        <f>SUMIF(#REF!,C:C,#REF!)</f>
        <v>#REF!</v>
      </c>
      <c r="W274" s="8"/>
      <c r="X274" s="8"/>
      <c r="Y274" s="8" t="e">
        <f t="shared" si="20"/>
        <v>#REF!</v>
      </c>
      <c r="AA274" s="151" t="e">
        <f t="shared" si="17"/>
        <v>#REF!</v>
      </c>
    </row>
    <row r="275" spans="1:27" ht="13.9" hidden="1" customHeight="1">
      <c r="A275" s="53" t="s">
        <v>665</v>
      </c>
      <c r="B275" s="54" t="s">
        <v>501</v>
      </c>
      <c r="C275" s="54" t="s">
        <v>536</v>
      </c>
      <c r="D275" s="54" t="s">
        <v>537</v>
      </c>
      <c r="E275" s="55"/>
      <c r="F275" s="56">
        <v>15440.24</v>
      </c>
      <c r="G275" s="56">
        <v>7720.12</v>
      </c>
      <c r="H275" s="56">
        <v>7720.12</v>
      </c>
      <c r="I275" s="180" t="e">
        <f t="shared" si="19"/>
        <v>#REF!</v>
      </c>
      <c r="J275" s="117" t="e">
        <f t="shared" si="18"/>
        <v>#REF!</v>
      </c>
      <c r="L275" s="116" t="e">
        <f>VLOOKUP(C:C,#REF!,7,FALSE)</f>
        <v>#REF!</v>
      </c>
      <c r="N275" s="161">
        <v>7720.12</v>
      </c>
      <c r="O275" s="172" t="e">
        <f t="shared" si="14"/>
        <v>#REF!</v>
      </c>
      <c r="P275" s="172"/>
      <c r="Q275" s="172" t="e">
        <f t="shared" si="16"/>
        <v>#REF!</v>
      </c>
      <c r="S275" s="139" t="s">
        <v>536</v>
      </c>
      <c r="T275" s="118" t="s">
        <v>537</v>
      </c>
      <c r="U275" s="8"/>
      <c r="V275" s="8" t="e">
        <f>SUMIF(#REF!,C:C,#REF!)</f>
        <v>#REF!</v>
      </c>
      <c r="W275" s="8"/>
      <c r="X275" s="8"/>
      <c r="Y275" s="8" t="e">
        <f t="shared" si="20"/>
        <v>#REF!</v>
      </c>
      <c r="AA275" s="151" t="e">
        <f t="shared" si="17"/>
        <v>#REF!</v>
      </c>
    </row>
    <row r="276" spans="1:27" ht="13.9" hidden="1" customHeight="1">
      <c r="A276" s="53" t="s">
        <v>665</v>
      </c>
      <c r="B276" s="54" t="s">
        <v>501</v>
      </c>
      <c r="C276" s="54" t="s">
        <v>538</v>
      </c>
      <c r="D276" s="54" t="s">
        <v>539</v>
      </c>
      <c r="E276" s="55"/>
      <c r="F276" s="56">
        <v>1682.14</v>
      </c>
      <c r="G276" s="56">
        <v>781.07</v>
      </c>
      <c r="H276" s="56">
        <v>901.07</v>
      </c>
      <c r="I276" s="180" t="e">
        <f t="shared" si="19"/>
        <v>#REF!</v>
      </c>
      <c r="J276" s="117" t="e">
        <f t="shared" si="18"/>
        <v>#REF!</v>
      </c>
      <c r="L276" s="116" t="e">
        <f>VLOOKUP(C:C,#REF!,7,FALSE)</f>
        <v>#REF!</v>
      </c>
      <c r="N276" s="161">
        <v>901.07</v>
      </c>
      <c r="O276" s="172" t="e">
        <f t="shared" si="14"/>
        <v>#REF!</v>
      </c>
      <c r="P276" s="172"/>
      <c r="Q276" s="172" t="e">
        <f t="shared" si="16"/>
        <v>#REF!</v>
      </c>
      <c r="S276" s="139" t="s">
        <v>538</v>
      </c>
      <c r="T276" s="118" t="s">
        <v>539</v>
      </c>
      <c r="U276" s="8"/>
      <c r="V276" s="8" t="e">
        <f>SUMIF(#REF!,C:C,#REF!)</f>
        <v>#REF!</v>
      </c>
      <c r="W276" s="8"/>
      <c r="X276" s="8"/>
      <c r="Y276" s="8" t="e">
        <f t="shared" si="20"/>
        <v>#REF!</v>
      </c>
      <c r="AA276" s="151" t="e">
        <f t="shared" si="17"/>
        <v>#REF!</v>
      </c>
    </row>
    <row r="277" spans="1:27" ht="13.9" hidden="1" customHeight="1">
      <c r="A277" s="53" t="s">
        <v>665</v>
      </c>
      <c r="B277" s="54" t="s">
        <v>508</v>
      </c>
      <c r="C277" s="54" t="s">
        <v>540</v>
      </c>
      <c r="D277" s="54" t="s">
        <v>541</v>
      </c>
      <c r="E277" s="55"/>
      <c r="F277" s="56">
        <v>113086.52</v>
      </c>
      <c r="G277" s="56">
        <v>56543.26</v>
      </c>
      <c r="H277" s="56">
        <v>56543.26</v>
      </c>
      <c r="I277" s="180" t="e">
        <f t="shared" si="19"/>
        <v>#REF!</v>
      </c>
      <c r="J277" s="117" t="e">
        <f t="shared" si="18"/>
        <v>#REF!</v>
      </c>
      <c r="L277" s="116" t="e">
        <f>VLOOKUP(C:C,#REF!,7,FALSE)</f>
        <v>#REF!</v>
      </c>
      <c r="N277" s="161">
        <v>56543.26</v>
      </c>
      <c r="O277" s="172" t="e">
        <f t="shared" si="14"/>
        <v>#REF!</v>
      </c>
      <c r="P277" s="172"/>
      <c r="Q277" s="172" t="e">
        <f t="shared" si="16"/>
        <v>#REF!</v>
      </c>
      <c r="S277" s="139" t="s">
        <v>540</v>
      </c>
      <c r="T277" s="118" t="s">
        <v>541</v>
      </c>
      <c r="U277" s="8"/>
      <c r="V277" s="8" t="e">
        <f>SUMIF(#REF!,C:C,#REF!)</f>
        <v>#REF!</v>
      </c>
      <c r="W277" s="8"/>
      <c r="X277" s="8"/>
      <c r="Y277" s="8" t="e">
        <f t="shared" si="20"/>
        <v>#REF!</v>
      </c>
      <c r="AA277" s="151" t="e">
        <f t="shared" si="17"/>
        <v>#REF!</v>
      </c>
    </row>
    <row r="278" spans="1:27" ht="13.9" hidden="1" customHeight="1">
      <c r="A278" s="53" t="s">
        <v>665</v>
      </c>
      <c r="B278" s="54" t="s">
        <v>501</v>
      </c>
      <c r="C278" s="54" t="s">
        <v>542</v>
      </c>
      <c r="D278" s="54" t="s">
        <v>543</v>
      </c>
      <c r="E278" s="55"/>
      <c r="F278" s="56">
        <v>6256341.7800000003</v>
      </c>
      <c r="G278" s="56">
        <v>3128170.89</v>
      </c>
      <c r="H278" s="56">
        <v>3128170.89</v>
      </c>
      <c r="I278" s="180" t="e">
        <f t="shared" si="19"/>
        <v>#REF!</v>
      </c>
      <c r="J278" s="117" t="e">
        <f t="shared" si="18"/>
        <v>#REF!</v>
      </c>
      <c r="L278" s="116" t="e">
        <f>VLOOKUP(C:C,#REF!,7,FALSE)</f>
        <v>#REF!</v>
      </c>
      <c r="N278" s="161">
        <v>3128170.89</v>
      </c>
      <c r="O278" s="172" t="e">
        <f t="shared" si="14"/>
        <v>#REF!</v>
      </c>
      <c r="P278" s="172"/>
      <c r="Q278" s="172" t="e">
        <f t="shared" si="16"/>
        <v>#REF!</v>
      </c>
      <c r="S278" s="139" t="s">
        <v>542</v>
      </c>
      <c r="T278" s="118" t="s">
        <v>543</v>
      </c>
      <c r="U278" s="8"/>
      <c r="V278" s="8" t="e">
        <f>SUMIF(#REF!,C:C,#REF!)</f>
        <v>#REF!</v>
      </c>
      <c r="W278" s="8"/>
      <c r="X278" s="8"/>
      <c r="Y278" s="8" t="e">
        <f t="shared" si="20"/>
        <v>#REF!</v>
      </c>
      <c r="AA278" s="151" t="e">
        <f t="shared" si="17"/>
        <v>#REF!</v>
      </c>
    </row>
    <row r="279" spans="1:27" ht="13.9" hidden="1" customHeight="1">
      <c r="A279" s="53" t="s">
        <v>665</v>
      </c>
      <c r="B279" s="54" t="s">
        <v>501</v>
      </c>
      <c r="C279" s="54" t="s">
        <v>544</v>
      </c>
      <c r="D279" s="54" t="s">
        <v>545</v>
      </c>
      <c r="E279" s="55"/>
      <c r="F279" s="56">
        <v>19560</v>
      </c>
      <c r="G279" s="56">
        <v>9780</v>
      </c>
      <c r="H279" s="56">
        <v>9780</v>
      </c>
      <c r="I279" s="180" t="e">
        <f t="shared" si="19"/>
        <v>#REF!</v>
      </c>
      <c r="J279" s="117" t="e">
        <f t="shared" si="18"/>
        <v>#REF!</v>
      </c>
      <c r="L279" s="116" t="e">
        <f>VLOOKUP(C:C,#REF!,7,FALSE)</f>
        <v>#REF!</v>
      </c>
      <c r="N279" s="161">
        <v>9780</v>
      </c>
      <c r="O279" s="172" t="e">
        <f t="shared" si="14"/>
        <v>#REF!</v>
      </c>
      <c r="P279" s="172"/>
      <c r="Q279" s="172" t="e">
        <f t="shared" si="16"/>
        <v>#REF!</v>
      </c>
      <c r="S279" s="139" t="s">
        <v>544</v>
      </c>
      <c r="T279" s="118" t="s">
        <v>545</v>
      </c>
      <c r="U279" s="8"/>
      <c r="V279" s="8" t="e">
        <f>SUMIF(#REF!,C:C,#REF!)</f>
        <v>#REF!</v>
      </c>
      <c r="W279" s="8"/>
      <c r="X279" s="8"/>
      <c r="Y279" s="8" t="e">
        <f t="shared" si="20"/>
        <v>#REF!</v>
      </c>
      <c r="AA279" s="151" t="e">
        <f t="shared" si="17"/>
        <v>#REF!</v>
      </c>
    </row>
    <row r="280" spans="1:27" ht="13.9" hidden="1" customHeight="1">
      <c r="A280" s="53" t="s">
        <v>665</v>
      </c>
      <c r="B280" s="54" t="s">
        <v>501</v>
      </c>
      <c r="C280" s="54" t="s">
        <v>546</v>
      </c>
      <c r="D280" s="54" t="s">
        <v>547</v>
      </c>
      <c r="E280" s="55"/>
      <c r="F280" s="56">
        <v>331493.58</v>
      </c>
      <c r="G280" s="56">
        <v>165746.79</v>
      </c>
      <c r="H280" s="56">
        <v>165746.79</v>
      </c>
      <c r="I280" s="180" t="e">
        <f t="shared" si="19"/>
        <v>#REF!</v>
      </c>
      <c r="J280" s="117" t="e">
        <f t="shared" si="18"/>
        <v>#REF!</v>
      </c>
      <c r="L280" s="116" t="e">
        <f>VLOOKUP(C:C,#REF!,7,FALSE)</f>
        <v>#REF!</v>
      </c>
      <c r="N280" s="161">
        <v>165746.79</v>
      </c>
      <c r="O280" s="172" t="e">
        <f t="shared" si="14"/>
        <v>#REF!</v>
      </c>
      <c r="P280" s="172"/>
      <c r="Q280" s="172" t="e">
        <f t="shared" si="16"/>
        <v>#REF!</v>
      </c>
      <c r="S280" s="139" t="s">
        <v>546</v>
      </c>
      <c r="T280" s="118" t="s">
        <v>547</v>
      </c>
      <c r="U280" s="8"/>
      <c r="V280" s="8" t="e">
        <f>SUMIF(#REF!,C:C,#REF!)</f>
        <v>#REF!</v>
      </c>
      <c r="W280" s="8"/>
      <c r="X280" s="8"/>
      <c r="Y280" s="8" t="e">
        <f t="shared" si="20"/>
        <v>#REF!</v>
      </c>
      <c r="AA280" s="151" t="e">
        <f t="shared" si="17"/>
        <v>#REF!</v>
      </c>
    </row>
    <row r="281" spans="1:27" ht="13.9" hidden="1" customHeight="1">
      <c r="A281" s="53" t="s">
        <v>665</v>
      </c>
      <c r="B281" s="54" t="s">
        <v>501</v>
      </c>
      <c r="C281" s="54" t="s">
        <v>548</v>
      </c>
      <c r="D281" s="54" t="s">
        <v>549</v>
      </c>
      <c r="E281" s="55"/>
      <c r="F281" s="56">
        <v>88986.71</v>
      </c>
      <c r="G281" s="56">
        <v>44416.160000000003</v>
      </c>
      <c r="H281" s="196">
        <v>44570.55</v>
      </c>
      <c r="I281" s="196" t="e">
        <f t="shared" si="19"/>
        <v>#REF!</v>
      </c>
      <c r="J281" s="197" t="e">
        <f t="shared" si="18"/>
        <v>#REF!</v>
      </c>
      <c r="L281" s="116" t="e">
        <f>VLOOKUP(C:C,#REF!,7,FALSE)</f>
        <v>#REF!</v>
      </c>
      <c r="N281" s="161">
        <v>44570.55</v>
      </c>
      <c r="O281" s="172" t="e">
        <f t="shared" si="14"/>
        <v>#REF!</v>
      </c>
      <c r="P281" s="172"/>
      <c r="Q281" s="172" t="e">
        <f t="shared" si="16"/>
        <v>#REF!</v>
      </c>
      <c r="S281" s="139" t="s">
        <v>548</v>
      </c>
      <c r="T281" s="118" t="s">
        <v>549</v>
      </c>
      <c r="U281" s="8"/>
      <c r="V281" s="197" t="e">
        <f>SUMIF(#REF!,C:C,#REF!)</f>
        <v>#REF!</v>
      </c>
      <c r="W281" s="8"/>
      <c r="X281" s="8"/>
      <c r="Y281" s="8" t="e">
        <f t="shared" si="20"/>
        <v>#REF!</v>
      </c>
      <c r="AA281" s="151" t="e">
        <f t="shared" si="17"/>
        <v>#REF!</v>
      </c>
    </row>
    <row r="282" spans="1:27" ht="13.9" hidden="1" customHeight="1">
      <c r="A282" s="53" t="s">
        <v>665</v>
      </c>
      <c r="B282" s="54" t="s">
        <v>508</v>
      </c>
      <c r="C282" s="54" t="s">
        <v>550</v>
      </c>
      <c r="D282" s="54" t="s">
        <v>551</v>
      </c>
      <c r="E282" s="55"/>
      <c r="F282" s="56">
        <v>1825964.7</v>
      </c>
      <c r="G282" s="56">
        <v>912982.35</v>
      </c>
      <c r="H282" s="56">
        <v>912982.35</v>
      </c>
      <c r="I282" s="180" t="e">
        <f t="shared" si="19"/>
        <v>#REF!</v>
      </c>
      <c r="J282" s="117" t="e">
        <f t="shared" si="18"/>
        <v>#REF!</v>
      </c>
      <c r="L282" s="116" t="e">
        <f>VLOOKUP(C:C,#REF!,7,FALSE)</f>
        <v>#REF!</v>
      </c>
      <c r="N282" s="161">
        <v>912982.35</v>
      </c>
      <c r="O282" s="172" t="e">
        <f t="shared" si="14"/>
        <v>#REF!</v>
      </c>
      <c r="P282" s="172"/>
      <c r="Q282" s="172" t="e">
        <f t="shared" si="16"/>
        <v>#REF!</v>
      </c>
      <c r="S282" s="139" t="s">
        <v>550</v>
      </c>
      <c r="T282" s="118" t="s">
        <v>551</v>
      </c>
      <c r="U282" s="8"/>
      <c r="V282" s="8" t="e">
        <f>SUMIF(#REF!,C:C,#REF!)</f>
        <v>#REF!</v>
      </c>
      <c r="W282" s="8"/>
      <c r="X282" s="8"/>
      <c r="Y282" s="8" t="e">
        <f t="shared" si="20"/>
        <v>#REF!</v>
      </c>
      <c r="AA282" s="151" t="e">
        <f t="shared" si="17"/>
        <v>#REF!</v>
      </c>
    </row>
    <row r="283" spans="1:27" ht="13.9" hidden="1" customHeight="1">
      <c r="A283" s="53" t="s">
        <v>665</v>
      </c>
      <c r="B283" s="54" t="s">
        <v>501</v>
      </c>
      <c r="C283" s="54" t="s">
        <v>841</v>
      </c>
      <c r="D283" s="54" t="s">
        <v>842</v>
      </c>
      <c r="E283" s="55"/>
      <c r="F283" s="56"/>
      <c r="G283" s="56"/>
      <c r="H283" s="56"/>
      <c r="I283" s="180" t="e">
        <f t="shared" si="19"/>
        <v>#REF!</v>
      </c>
      <c r="J283" s="117" t="e">
        <f t="shared" si="18"/>
        <v>#REF!</v>
      </c>
      <c r="L283" s="116" t="e">
        <f>VLOOKUP(C:C,#REF!,7,FALSE)</f>
        <v>#REF!</v>
      </c>
      <c r="N283" s="161"/>
      <c r="O283" s="172" t="e">
        <f t="shared" si="14"/>
        <v>#REF!</v>
      </c>
      <c r="P283" s="172"/>
      <c r="Q283" s="172" t="e">
        <f t="shared" si="16"/>
        <v>#REF!</v>
      </c>
      <c r="S283" s="139" t="s">
        <v>841</v>
      </c>
      <c r="T283" s="118" t="s">
        <v>842</v>
      </c>
      <c r="U283" s="8"/>
      <c r="V283" s="8" t="e">
        <f>SUMIF(#REF!,C:C,#REF!)</f>
        <v>#REF!</v>
      </c>
      <c r="W283" s="8"/>
      <c r="X283" s="8"/>
      <c r="Y283" s="8" t="e">
        <f t="shared" si="20"/>
        <v>#REF!</v>
      </c>
      <c r="AA283" s="151" t="e">
        <f t="shared" si="17"/>
        <v>#REF!</v>
      </c>
    </row>
    <row r="284" spans="1:27" ht="24" hidden="1">
      <c r="A284" s="53" t="s">
        <v>665</v>
      </c>
      <c r="B284" s="54" t="s">
        <v>501</v>
      </c>
      <c r="C284" s="54" t="s">
        <v>843</v>
      </c>
      <c r="D284" s="54" t="s">
        <v>844</v>
      </c>
      <c r="E284" s="55"/>
      <c r="F284" s="56"/>
      <c r="G284" s="56"/>
      <c r="H284" s="56"/>
      <c r="I284" s="180" t="e">
        <f t="shared" si="19"/>
        <v>#REF!</v>
      </c>
      <c r="J284" s="117" t="e">
        <f t="shared" si="18"/>
        <v>#REF!</v>
      </c>
      <c r="L284" s="116" t="e">
        <f>VLOOKUP(C:C,#REF!,7,FALSE)</f>
        <v>#REF!</v>
      </c>
      <c r="N284" s="161"/>
      <c r="O284" s="172" t="e">
        <f t="shared" si="14"/>
        <v>#REF!</v>
      </c>
      <c r="P284" s="172"/>
      <c r="Q284" s="172" t="e">
        <f t="shared" si="16"/>
        <v>#REF!</v>
      </c>
      <c r="S284" s="139" t="s">
        <v>843</v>
      </c>
      <c r="T284" s="118" t="s">
        <v>844</v>
      </c>
      <c r="U284" s="8"/>
      <c r="V284" s="8" t="e">
        <f>SUMIF(#REF!,C:C,#REF!)</f>
        <v>#REF!</v>
      </c>
      <c r="W284" s="8"/>
      <c r="X284" s="8"/>
      <c r="Y284" s="8" t="e">
        <f t="shared" si="20"/>
        <v>#REF!</v>
      </c>
      <c r="AA284" s="151" t="e">
        <f t="shared" si="17"/>
        <v>#REF!</v>
      </c>
    </row>
    <row r="285" spans="1:27" ht="13.9" hidden="1" customHeight="1">
      <c r="A285" s="53" t="s">
        <v>665</v>
      </c>
      <c r="B285" s="54" t="s">
        <v>501</v>
      </c>
      <c r="C285" s="54" t="s">
        <v>552</v>
      </c>
      <c r="D285" s="54" t="s">
        <v>553</v>
      </c>
      <c r="E285" s="55"/>
      <c r="F285" s="56">
        <v>348773.04</v>
      </c>
      <c r="G285" s="56">
        <v>174386.52</v>
      </c>
      <c r="H285" s="56">
        <v>174386.52</v>
      </c>
      <c r="I285" s="180" t="e">
        <f t="shared" si="19"/>
        <v>#REF!</v>
      </c>
      <c r="J285" s="117" t="e">
        <f t="shared" si="18"/>
        <v>#REF!</v>
      </c>
      <c r="L285" s="116" t="e">
        <f>VLOOKUP(C:C,#REF!,7,FALSE)</f>
        <v>#REF!</v>
      </c>
      <c r="N285" s="161">
        <v>174386.52</v>
      </c>
      <c r="O285" s="172" t="e">
        <f t="shared" si="14"/>
        <v>#REF!</v>
      </c>
      <c r="P285" s="172"/>
      <c r="Q285" s="172" t="e">
        <f t="shared" si="16"/>
        <v>#REF!</v>
      </c>
      <c r="S285" s="139" t="s">
        <v>552</v>
      </c>
      <c r="T285" s="118" t="s">
        <v>553</v>
      </c>
      <c r="U285" s="8"/>
      <c r="V285" s="8" t="e">
        <f>SUMIF(#REF!,C:C,#REF!)</f>
        <v>#REF!</v>
      </c>
      <c r="W285" s="8"/>
      <c r="X285" s="8"/>
      <c r="Y285" s="8" t="e">
        <f t="shared" si="20"/>
        <v>#REF!</v>
      </c>
      <c r="AA285" s="151" t="e">
        <f t="shared" si="17"/>
        <v>#REF!</v>
      </c>
    </row>
    <row r="286" spans="1:27" ht="13.9" hidden="1" customHeight="1">
      <c r="A286" s="53" t="s">
        <v>665</v>
      </c>
      <c r="B286" s="54" t="s">
        <v>501</v>
      </c>
      <c r="C286" s="54" t="s">
        <v>554</v>
      </c>
      <c r="D286" s="54" t="s">
        <v>555</v>
      </c>
      <c r="E286" s="55"/>
      <c r="F286" s="56">
        <v>139082.1</v>
      </c>
      <c r="G286" s="56">
        <v>69541.05</v>
      </c>
      <c r="H286" s="56">
        <v>69541.05</v>
      </c>
      <c r="I286" s="180" t="e">
        <f t="shared" si="19"/>
        <v>#REF!</v>
      </c>
      <c r="J286" s="117" t="e">
        <f t="shared" si="18"/>
        <v>#REF!</v>
      </c>
      <c r="L286" s="116" t="e">
        <f>VLOOKUP(C:C,#REF!,7,FALSE)</f>
        <v>#REF!</v>
      </c>
      <c r="N286" s="161">
        <v>69541.05</v>
      </c>
      <c r="O286" s="172" t="e">
        <f t="shared" si="14"/>
        <v>#REF!</v>
      </c>
      <c r="P286" s="172"/>
      <c r="Q286" s="172" t="e">
        <f t="shared" si="16"/>
        <v>#REF!</v>
      </c>
      <c r="S286" s="139" t="s">
        <v>554</v>
      </c>
      <c r="T286" s="118" t="s">
        <v>555</v>
      </c>
      <c r="U286" s="8"/>
      <c r="V286" s="8" t="e">
        <f>SUMIF(#REF!,C:C,#REF!)</f>
        <v>#REF!</v>
      </c>
      <c r="W286" s="8"/>
      <c r="X286" s="8"/>
      <c r="Y286" s="8" t="e">
        <f t="shared" si="20"/>
        <v>#REF!</v>
      </c>
      <c r="AA286" s="151" t="e">
        <f t="shared" si="17"/>
        <v>#REF!</v>
      </c>
    </row>
    <row r="287" spans="1:27" ht="13.9" hidden="1" customHeight="1">
      <c r="A287" s="53" t="s">
        <v>665</v>
      </c>
      <c r="B287" s="54" t="s">
        <v>501</v>
      </c>
      <c r="C287" s="54" t="s">
        <v>556</v>
      </c>
      <c r="D287" s="54" t="s">
        <v>557</v>
      </c>
      <c r="E287" s="55"/>
      <c r="F287" s="56">
        <v>7499.92</v>
      </c>
      <c r="G287" s="56">
        <v>3749.96</v>
      </c>
      <c r="H287" s="56">
        <v>3749.96</v>
      </c>
      <c r="I287" s="180" t="e">
        <f t="shared" si="19"/>
        <v>#REF!</v>
      </c>
      <c r="J287" s="117" t="e">
        <f t="shared" si="18"/>
        <v>#REF!</v>
      </c>
      <c r="L287" s="116" t="e">
        <f>VLOOKUP(C:C,#REF!,7,FALSE)</f>
        <v>#REF!</v>
      </c>
      <c r="N287" s="161">
        <v>3749.96</v>
      </c>
      <c r="O287" s="172" t="e">
        <f t="shared" si="14"/>
        <v>#REF!</v>
      </c>
      <c r="P287" s="172"/>
      <c r="Q287" s="172" t="e">
        <f t="shared" si="16"/>
        <v>#REF!</v>
      </c>
      <c r="S287" s="139" t="s">
        <v>556</v>
      </c>
      <c r="T287" s="118" t="s">
        <v>557</v>
      </c>
      <c r="U287" s="8"/>
      <c r="V287" s="8" t="e">
        <f>SUMIF(#REF!,C:C,#REF!)</f>
        <v>#REF!</v>
      </c>
      <c r="W287" s="8"/>
      <c r="X287" s="8"/>
      <c r="Y287" s="8" t="e">
        <f t="shared" si="20"/>
        <v>#REF!</v>
      </c>
      <c r="AA287" s="151" t="e">
        <f t="shared" si="17"/>
        <v>#REF!</v>
      </c>
    </row>
    <row r="288" spans="1:27" ht="13.9" hidden="1" customHeight="1">
      <c r="A288" s="53" t="s">
        <v>665</v>
      </c>
      <c r="B288" s="54" t="s">
        <v>508</v>
      </c>
      <c r="C288" s="54" t="s">
        <v>558</v>
      </c>
      <c r="D288" s="54" t="s">
        <v>559</v>
      </c>
      <c r="E288" s="55"/>
      <c r="F288" s="56">
        <v>144934.78</v>
      </c>
      <c r="G288" s="56">
        <v>72467.39</v>
      </c>
      <c r="H288" s="56">
        <v>72467.39</v>
      </c>
      <c r="I288" s="180" t="e">
        <f t="shared" si="19"/>
        <v>#REF!</v>
      </c>
      <c r="J288" s="117" t="e">
        <f t="shared" si="18"/>
        <v>#REF!</v>
      </c>
      <c r="L288" s="116" t="e">
        <f>VLOOKUP(C:C,#REF!,7,FALSE)</f>
        <v>#REF!</v>
      </c>
      <c r="N288" s="161">
        <v>72467.39</v>
      </c>
      <c r="O288" s="172" t="e">
        <f t="shared" si="14"/>
        <v>#REF!</v>
      </c>
      <c r="P288" s="172"/>
      <c r="Q288" s="172" t="e">
        <f t="shared" si="16"/>
        <v>#REF!</v>
      </c>
      <c r="S288" s="139" t="s">
        <v>558</v>
      </c>
      <c r="T288" s="118" t="s">
        <v>559</v>
      </c>
      <c r="U288" s="8"/>
      <c r="V288" s="8" t="e">
        <f>SUMIF(#REF!,C:C,#REF!)</f>
        <v>#REF!</v>
      </c>
      <c r="W288" s="8"/>
      <c r="X288" s="8"/>
      <c r="Y288" s="8" t="e">
        <f t="shared" si="20"/>
        <v>#REF!</v>
      </c>
      <c r="AA288" s="151" t="e">
        <f t="shared" si="17"/>
        <v>#REF!</v>
      </c>
    </row>
    <row r="289" spans="1:27" ht="13.9" hidden="1" customHeight="1">
      <c r="A289" s="53" t="s">
        <v>665</v>
      </c>
      <c r="B289" s="54" t="s">
        <v>501</v>
      </c>
      <c r="C289" s="54" t="s">
        <v>560</v>
      </c>
      <c r="D289" s="54" t="s">
        <v>561</v>
      </c>
      <c r="E289" s="55"/>
      <c r="F289" s="56">
        <v>2107009.64</v>
      </c>
      <c r="G289" s="56">
        <v>1053504.82</v>
      </c>
      <c r="H289" s="56">
        <v>1053504.82</v>
      </c>
      <c r="I289" s="180" t="e">
        <f t="shared" si="19"/>
        <v>#REF!</v>
      </c>
      <c r="J289" s="117" t="e">
        <f t="shared" si="18"/>
        <v>#REF!</v>
      </c>
      <c r="L289" s="116" t="e">
        <f>VLOOKUP(C:C,#REF!,7,FALSE)</f>
        <v>#REF!</v>
      </c>
      <c r="N289" s="161">
        <v>1053504.82</v>
      </c>
      <c r="O289" s="172" t="e">
        <f t="shared" si="14"/>
        <v>#REF!</v>
      </c>
      <c r="P289" s="172"/>
      <c r="Q289" s="172" t="e">
        <f t="shared" si="16"/>
        <v>#REF!</v>
      </c>
      <c r="S289" s="139" t="s">
        <v>560</v>
      </c>
      <c r="T289" s="118" t="s">
        <v>561</v>
      </c>
      <c r="U289" s="8"/>
      <c r="V289" s="8" t="e">
        <f>SUMIF(#REF!,C:C,#REF!)</f>
        <v>#REF!</v>
      </c>
      <c r="W289" s="8"/>
      <c r="X289" s="8"/>
      <c r="Y289" s="8" t="e">
        <f t="shared" si="20"/>
        <v>#REF!</v>
      </c>
      <c r="AA289" s="151" t="e">
        <f t="shared" si="17"/>
        <v>#REF!</v>
      </c>
    </row>
    <row r="290" spans="1:27" ht="13.9" hidden="1" customHeight="1">
      <c r="A290" s="53" t="s">
        <v>665</v>
      </c>
      <c r="B290" s="54" t="s">
        <v>501</v>
      </c>
      <c r="C290" s="54" t="s">
        <v>562</v>
      </c>
      <c r="D290" s="54" t="s">
        <v>563</v>
      </c>
      <c r="E290" s="55"/>
      <c r="F290" s="56">
        <v>61348.94</v>
      </c>
      <c r="G290" s="56">
        <v>30674.47</v>
      </c>
      <c r="H290" s="56">
        <v>30674.47</v>
      </c>
      <c r="I290" s="180" t="e">
        <f t="shared" si="19"/>
        <v>#REF!</v>
      </c>
      <c r="J290" s="117" t="e">
        <f t="shared" si="18"/>
        <v>#REF!</v>
      </c>
      <c r="L290" s="116" t="e">
        <f>VLOOKUP(C:C,#REF!,7,FALSE)</f>
        <v>#REF!</v>
      </c>
      <c r="N290" s="161">
        <v>30674.47</v>
      </c>
      <c r="O290" s="172" t="e">
        <f t="shared" si="14"/>
        <v>#REF!</v>
      </c>
      <c r="P290" s="172"/>
      <c r="Q290" s="172" t="e">
        <f t="shared" si="16"/>
        <v>#REF!</v>
      </c>
      <c r="S290" s="139" t="s">
        <v>562</v>
      </c>
      <c r="T290" s="118" t="s">
        <v>563</v>
      </c>
      <c r="U290" s="8"/>
      <c r="V290" s="8" t="e">
        <f>SUMIF(#REF!,C:C,#REF!)</f>
        <v>#REF!</v>
      </c>
      <c r="W290" s="8"/>
      <c r="X290" s="8"/>
      <c r="Y290" s="8" t="e">
        <f t="shared" si="20"/>
        <v>#REF!</v>
      </c>
      <c r="AA290" s="151" t="e">
        <f t="shared" si="17"/>
        <v>#REF!</v>
      </c>
    </row>
    <row r="291" spans="1:27" ht="13.9" hidden="1" customHeight="1">
      <c r="A291" s="53" t="s">
        <v>665</v>
      </c>
      <c r="B291" s="54" t="s">
        <v>501</v>
      </c>
      <c r="C291" s="54" t="s">
        <v>564</v>
      </c>
      <c r="D291" s="54" t="s">
        <v>565</v>
      </c>
      <c r="E291" s="55"/>
      <c r="F291" s="56">
        <v>79232.539999999994</v>
      </c>
      <c r="G291" s="56">
        <v>39616.269999999997</v>
      </c>
      <c r="H291" s="56">
        <v>39616.269999999997</v>
      </c>
      <c r="I291" s="180" t="e">
        <f t="shared" si="19"/>
        <v>#REF!</v>
      </c>
      <c r="J291" s="117" t="e">
        <f t="shared" si="18"/>
        <v>#REF!</v>
      </c>
      <c r="L291" s="116" t="e">
        <f>VLOOKUP(C:C,#REF!,7,FALSE)</f>
        <v>#REF!</v>
      </c>
      <c r="N291" s="161">
        <v>39616.269999999997</v>
      </c>
      <c r="O291" s="172" t="e">
        <f t="shared" si="14"/>
        <v>#REF!</v>
      </c>
      <c r="P291" s="172"/>
      <c r="Q291" s="172" t="e">
        <f t="shared" si="16"/>
        <v>#REF!</v>
      </c>
      <c r="S291" s="139" t="s">
        <v>564</v>
      </c>
      <c r="T291" s="118" t="s">
        <v>565</v>
      </c>
      <c r="U291" s="8"/>
      <c r="V291" s="8" t="e">
        <f>SUMIF(#REF!,C:C,#REF!)</f>
        <v>#REF!</v>
      </c>
      <c r="W291" s="8"/>
      <c r="X291" s="8"/>
      <c r="Y291" s="8" t="e">
        <f t="shared" si="20"/>
        <v>#REF!</v>
      </c>
      <c r="AA291" s="151" t="e">
        <f t="shared" si="17"/>
        <v>#REF!</v>
      </c>
    </row>
    <row r="292" spans="1:27" ht="13.9" hidden="1" customHeight="1">
      <c r="A292" s="53" t="s">
        <v>665</v>
      </c>
      <c r="B292" s="54" t="s">
        <v>501</v>
      </c>
      <c r="C292" s="54" t="s">
        <v>566</v>
      </c>
      <c r="D292" s="54" t="s">
        <v>567</v>
      </c>
      <c r="E292" s="55"/>
      <c r="F292" s="56">
        <v>13042.32</v>
      </c>
      <c r="G292" s="56">
        <v>6521.16</v>
      </c>
      <c r="H292" s="56">
        <v>6521.16</v>
      </c>
      <c r="I292" s="180" t="e">
        <f t="shared" si="19"/>
        <v>#REF!</v>
      </c>
      <c r="J292" s="117" t="e">
        <f t="shared" si="18"/>
        <v>#REF!</v>
      </c>
      <c r="L292" s="116" t="e">
        <f>VLOOKUP(C:C,#REF!,7,FALSE)</f>
        <v>#REF!</v>
      </c>
      <c r="N292" s="161">
        <v>6521.16</v>
      </c>
      <c r="O292" s="172" t="e">
        <f t="shared" si="14"/>
        <v>#REF!</v>
      </c>
      <c r="P292" s="172"/>
      <c r="Q292" s="172" t="e">
        <f t="shared" si="16"/>
        <v>#REF!</v>
      </c>
      <c r="S292" s="139" t="s">
        <v>566</v>
      </c>
      <c r="T292" s="118" t="s">
        <v>567</v>
      </c>
      <c r="U292" s="8"/>
      <c r="V292" s="8" t="e">
        <f>SUMIF(#REF!,C:C,#REF!)</f>
        <v>#REF!</v>
      </c>
      <c r="W292" s="8"/>
      <c r="X292" s="8"/>
      <c r="Y292" s="8" t="e">
        <f t="shared" si="20"/>
        <v>#REF!</v>
      </c>
      <c r="AA292" s="151" t="e">
        <f t="shared" si="17"/>
        <v>#REF!</v>
      </c>
    </row>
    <row r="293" spans="1:27" ht="13.9" hidden="1" customHeight="1">
      <c r="A293" s="53" t="s">
        <v>665</v>
      </c>
      <c r="B293" s="54" t="s">
        <v>508</v>
      </c>
      <c r="C293" s="54" t="s">
        <v>568</v>
      </c>
      <c r="D293" s="54" t="s">
        <v>569</v>
      </c>
      <c r="E293" s="55"/>
      <c r="F293" s="56">
        <v>596852.06000000006</v>
      </c>
      <c r="G293" s="56">
        <v>298426.03000000003</v>
      </c>
      <c r="H293" s="56">
        <v>298426.03000000003</v>
      </c>
      <c r="I293" s="180" t="e">
        <f t="shared" si="19"/>
        <v>#REF!</v>
      </c>
      <c r="J293" s="117" t="e">
        <f t="shared" si="18"/>
        <v>#REF!</v>
      </c>
      <c r="L293" s="116" t="e">
        <f>VLOOKUP(C:C,#REF!,7,FALSE)</f>
        <v>#REF!</v>
      </c>
      <c r="N293" s="161">
        <v>298426.03000000003</v>
      </c>
      <c r="O293" s="172" t="e">
        <f t="shared" ref="O293:O358" si="21">+Y293-N293</f>
        <v>#REF!</v>
      </c>
      <c r="P293" s="172"/>
      <c r="Q293" s="172" t="e">
        <f t="shared" si="16"/>
        <v>#REF!</v>
      </c>
      <c r="S293" s="139" t="s">
        <v>568</v>
      </c>
      <c r="T293" s="118" t="s">
        <v>569</v>
      </c>
      <c r="U293" s="8"/>
      <c r="V293" s="8" t="e">
        <f>SUMIF(#REF!,C:C,#REF!)</f>
        <v>#REF!</v>
      </c>
      <c r="W293" s="8"/>
      <c r="X293" s="8"/>
      <c r="Y293" s="8" t="e">
        <f t="shared" si="20"/>
        <v>#REF!</v>
      </c>
      <c r="AA293" s="151" t="e">
        <f t="shared" si="17"/>
        <v>#REF!</v>
      </c>
    </row>
    <row r="294" spans="1:27" ht="24" hidden="1">
      <c r="A294" s="53" t="s">
        <v>665</v>
      </c>
      <c r="B294" s="54" t="s">
        <v>508</v>
      </c>
      <c r="C294" s="54" t="s">
        <v>845</v>
      </c>
      <c r="D294" s="54" t="s">
        <v>846</v>
      </c>
      <c r="E294" s="55"/>
      <c r="F294" s="56"/>
      <c r="G294" s="56"/>
      <c r="H294" s="56"/>
      <c r="I294" s="180" t="e">
        <f t="shared" si="19"/>
        <v>#REF!</v>
      </c>
      <c r="J294" s="117" t="e">
        <f t="shared" si="18"/>
        <v>#REF!</v>
      </c>
      <c r="L294" s="116" t="e">
        <f>VLOOKUP(C:C,#REF!,7,FALSE)</f>
        <v>#REF!</v>
      </c>
      <c r="N294" s="161"/>
      <c r="O294" s="172" t="e">
        <f t="shared" si="21"/>
        <v>#REF!</v>
      </c>
      <c r="P294" s="172"/>
      <c r="Q294" s="172" t="e">
        <f t="shared" ref="Q294:Q359" si="22">+N294+O294</f>
        <v>#REF!</v>
      </c>
      <c r="S294" s="139" t="s">
        <v>845</v>
      </c>
      <c r="T294" s="118" t="s">
        <v>846</v>
      </c>
      <c r="U294" s="8"/>
      <c r="V294" s="8" t="e">
        <f>SUMIF(#REF!,C:C,#REF!)</f>
        <v>#REF!</v>
      </c>
      <c r="W294" s="8"/>
      <c r="X294" s="8"/>
      <c r="Y294" s="8" t="e">
        <f t="shared" si="20"/>
        <v>#REF!</v>
      </c>
      <c r="AA294" s="151" t="e">
        <f t="shared" si="17"/>
        <v>#REF!</v>
      </c>
    </row>
    <row r="295" spans="1:27" ht="24" hidden="1">
      <c r="A295" s="53" t="s">
        <v>665</v>
      </c>
      <c r="B295" s="54" t="s">
        <v>508</v>
      </c>
      <c r="C295" s="54" t="s">
        <v>847</v>
      </c>
      <c r="D295" s="54" t="s">
        <v>848</v>
      </c>
      <c r="E295" s="55"/>
      <c r="F295" s="56"/>
      <c r="G295" s="56"/>
      <c r="H295" s="56"/>
      <c r="I295" s="180" t="e">
        <f t="shared" si="19"/>
        <v>#REF!</v>
      </c>
      <c r="J295" s="117" t="e">
        <f t="shared" si="18"/>
        <v>#REF!</v>
      </c>
      <c r="L295" s="116" t="e">
        <f>VLOOKUP(C:C,#REF!,7,FALSE)</f>
        <v>#REF!</v>
      </c>
      <c r="N295" s="161"/>
      <c r="O295" s="172" t="e">
        <f t="shared" si="21"/>
        <v>#REF!</v>
      </c>
      <c r="P295" s="172"/>
      <c r="Q295" s="172" t="e">
        <f t="shared" si="22"/>
        <v>#REF!</v>
      </c>
      <c r="S295" s="139" t="s">
        <v>847</v>
      </c>
      <c r="T295" s="118" t="s">
        <v>848</v>
      </c>
      <c r="U295" s="8"/>
      <c r="V295" s="8" t="e">
        <f>SUMIF(#REF!,C:C,#REF!)</f>
        <v>#REF!</v>
      </c>
      <c r="W295" s="8"/>
      <c r="X295" s="8"/>
      <c r="Y295" s="8" t="e">
        <f t="shared" si="20"/>
        <v>#REF!</v>
      </c>
      <c r="AA295" s="151" t="e">
        <f t="shared" si="17"/>
        <v>#REF!</v>
      </c>
    </row>
    <row r="296" spans="1:27" ht="13.9" hidden="1" customHeight="1">
      <c r="A296" s="53" t="s">
        <v>665</v>
      </c>
      <c r="B296" s="54" t="s">
        <v>508</v>
      </c>
      <c r="C296" s="54" t="s">
        <v>570</v>
      </c>
      <c r="D296" s="54" t="s">
        <v>571</v>
      </c>
      <c r="E296" s="55"/>
      <c r="F296" s="56">
        <v>87128.7</v>
      </c>
      <c r="G296" s="56">
        <v>43564.35</v>
      </c>
      <c r="H296" s="56">
        <v>43564.35</v>
      </c>
      <c r="I296" s="180" t="e">
        <f t="shared" si="19"/>
        <v>#REF!</v>
      </c>
      <c r="J296" s="117" t="e">
        <f t="shared" si="18"/>
        <v>#REF!</v>
      </c>
      <c r="L296" s="116" t="e">
        <f>VLOOKUP(C:C,#REF!,7,FALSE)</f>
        <v>#REF!</v>
      </c>
      <c r="N296" s="161">
        <v>43564.35</v>
      </c>
      <c r="O296" s="172" t="e">
        <f t="shared" si="21"/>
        <v>#REF!</v>
      </c>
      <c r="P296" s="172"/>
      <c r="Q296" s="172" t="e">
        <f t="shared" si="22"/>
        <v>#REF!</v>
      </c>
      <c r="S296" s="139" t="s">
        <v>570</v>
      </c>
      <c r="T296" s="118" t="s">
        <v>571</v>
      </c>
      <c r="U296" s="8"/>
      <c r="V296" s="8" t="e">
        <f>SUMIF(#REF!,C:C,#REF!)</f>
        <v>#REF!</v>
      </c>
      <c r="W296" s="8"/>
      <c r="X296" s="8"/>
      <c r="Y296" s="8" t="e">
        <f t="shared" si="20"/>
        <v>#REF!</v>
      </c>
      <c r="AA296" s="151" t="e">
        <f t="shared" si="17"/>
        <v>#REF!</v>
      </c>
    </row>
    <row r="297" spans="1:27" ht="13.9" hidden="1" customHeight="1">
      <c r="A297" s="53" t="s">
        <v>665</v>
      </c>
      <c r="B297" s="54" t="s">
        <v>508</v>
      </c>
      <c r="C297" s="54" t="s">
        <v>572</v>
      </c>
      <c r="D297" s="54" t="s">
        <v>573</v>
      </c>
      <c r="E297" s="55"/>
      <c r="F297" s="56">
        <v>20930.54</v>
      </c>
      <c r="G297" s="56">
        <v>10465.27</v>
      </c>
      <c r="H297" s="56">
        <v>10465.27</v>
      </c>
      <c r="I297" s="180" t="e">
        <f t="shared" si="19"/>
        <v>#REF!</v>
      </c>
      <c r="J297" s="117" t="e">
        <f t="shared" si="18"/>
        <v>#REF!</v>
      </c>
      <c r="L297" s="116" t="e">
        <f>VLOOKUP(C:C,#REF!,7,FALSE)</f>
        <v>#REF!</v>
      </c>
      <c r="N297" s="161">
        <v>10465.27</v>
      </c>
      <c r="O297" s="172" t="e">
        <f t="shared" si="21"/>
        <v>#REF!</v>
      </c>
      <c r="P297" s="172"/>
      <c r="Q297" s="172" t="e">
        <f t="shared" si="22"/>
        <v>#REF!</v>
      </c>
      <c r="S297" s="139" t="s">
        <v>572</v>
      </c>
      <c r="T297" s="118" t="s">
        <v>573</v>
      </c>
      <c r="U297" s="8"/>
      <c r="V297" s="8" t="e">
        <f>SUMIF(#REF!,C:C,#REF!)</f>
        <v>#REF!</v>
      </c>
      <c r="W297" s="8"/>
      <c r="X297" s="8"/>
      <c r="Y297" s="8" t="e">
        <f t="shared" si="20"/>
        <v>#REF!</v>
      </c>
      <c r="AA297" s="151" t="e">
        <f t="shared" si="17"/>
        <v>#REF!</v>
      </c>
    </row>
    <row r="298" spans="1:27" ht="13.9" hidden="1" customHeight="1">
      <c r="A298" s="53" t="s">
        <v>665</v>
      </c>
      <c r="B298" s="54" t="s">
        <v>501</v>
      </c>
      <c r="C298" s="54" t="s">
        <v>574</v>
      </c>
      <c r="D298" s="54" t="s">
        <v>575</v>
      </c>
      <c r="E298" s="55"/>
      <c r="F298" s="56">
        <v>18123.560000000001</v>
      </c>
      <c r="G298" s="56">
        <v>9061.7800000000007</v>
      </c>
      <c r="H298" s="56">
        <v>9061.7800000000007</v>
      </c>
      <c r="I298" s="180" t="e">
        <f t="shared" si="19"/>
        <v>#REF!</v>
      </c>
      <c r="J298" s="117" t="e">
        <f t="shared" si="18"/>
        <v>#REF!</v>
      </c>
      <c r="L298" s="116" t="e">
        <f>VLOOKUP(C:C,#REF!,7,FALSE)</f>
        <v>#REF!</v>
      </c>
      <c r="N298" s="161">
        <v>9061.7800000000007</v>
      </c>
      <c r="O298" s="172" t="e">
        <f t="shared" si="21"/>
        <v>#REF!</v>
      </c>
      <c r="P298" s="172"/>
      <c r="Q298" s="172" t="e">
        <f t="shared" si="22"/>
        <v>#REF!</v>
      </c>
      <c r="S298" s="139" t="s">
        <v>574</v>
      </c>
      <c r="T298" s="118" t="s">
        <v>575</v>
      </c>
      <c r="U298" s="8"/>
      <c r="V298" s="8" t="e">
        <f>SUMIF(#REF!,C:C,#REF!)</f>
        <v>#REF!</v>
      </c>
      <c r="W298" s="8"/>
      <c r="X298" s="8"/>
      <c r="Y298" s="8" t="e">
        <f t="shared" si="20"/>
        <v>#REF!</v>
      </c>
      <c r="AA298" s="151" t="e">
        <f t="shared" si="17"/>
        <v>#REF!</v>
      </c>
    </row>
    <row r="299" spans="1:27" ht="13.9" hidden="1" customHeight="1">
      <c r="A299" s="53" t="s">
        <v>665</v>
      </c>
      <c r="B299" s="54" t="s">
        <v>508</v>
      </c>
      <c r="C299" s="54" t="s">
        <v>576</v>
      </c>
      <c r="D299" s="54" t="s">
        <v>577</v>
      </c>
      <c r="E299" s="55"/>
      <c r="F299" s="56">
        <v>5297.32</v>
      </c>
      <c r="G299" s="56">
        <v>2648.66</v>
      </c>
      <c r="H299" s="56">
        <v>2648.66</v>
      </c>
      <c r="I299" s="180" t="e">
        <f t="shared" si="19"/>
        <v>#REF!</v>
      </c>
      <c r="J299" s="117" t="e">
        <f t="shared" si="18"/>
        <v>#REF!</v>
      </c>
      <c r="L299" s="116" t="e">
        <f>VLOOKUP(C:C,#REF!,7,FALSE)</f>
        <v>#REF!</v>
      </c>
      <c r="N299" s="161">
        <v>2648.66</v>
      </c>
      <c r="O299" s="172" t="e">
        <f t="shared" si="21"/>
        <v>#REF!</v>
      </c>
      <c r="P299" s="172"/>
      <c r="Q299" s="172" t="e">
        <f t="shared" si="22"/>
        <v>#REF!</v>
      </c>
      <c r="S299" s="139" t="s">
        <v>576</v>
      </c>
      <c r="T299" s="118" t="s">
        <v>577</v>
      </c>
      <c r="U299" s="8"/>
      <c r="V299" s="8" t="e">
        <f>SUMIF(#REF!,C:C,#REF!)</f>
        <v>#REF!</v>
      </c>
      <c r="W299" s="8"/>
      <c r="X299" s="8"/>
      <c r="Y299" s="8" t="e">
        <f t="shared" si="20"/>
        <v>#REF!</v>
      </c>
      <c r="AA299" s="151" t="e">
        <f t="shared" si="17"/>
        <v>#REF!</v>
      </c>
    </row>
    <row r="300" spans="1:27" ht="13.9" hidden="1" customHeight="1">
      <c r="A300" s="53" t="s">
        <v>665</v>
      </c>
      <c r="B300" s="54" t="s">
        <v>501</v>
      </c>
      <c r="C300" s="54" t="s">
        <v>578</v>
      </c>
      <c r="D300" s="54" t="s">
        <v>579</v>
      </c>
      <c r="E300" s="55"/>
      <c r="F300" s="56">
        <v>19880.8</v>
      </c>
      <c r="G300" s="56">
        <v>9940.4</v>
      </c>
      <c r="H300" s="56">
        <v>9940.4</v>
      </c>
      <c r="I300" s="180" t="e">
        <f t="shared" si="19"/>
        <v>#REF!</v>
      </c>
      <c r="J300" s="117" t="e">
        <f t="shared" si="18"/>
        <v>#REF!</v>
      </c>
      <c r="L300" s="116" t="e">
        <f>VLOOKUP(C:C,#REF!,7,FALSE)</f>
        <v>#REF!</v>
      </c>
      <c r="N300" s="161">
        <v>9940.4</v>
      </c>
      <c r="O300" s="172" t="e">
        <f t="shared" si="21"/>
        <v>#REF!</v>
      </c>
      <c r="P300" s="172"/>
      <c r="Q300" s="172" t="e">
        <f t="shared" si="22"/>
        <v>#REF!</v>
      </c>
      <c r="S300" s="139" t="s">
        <v>578</v>
      </c>
      <c r="T300" s="118" t="s">
        <v>579</v>
      </c>
      <c r="U300" s="8"/>
      <c r="V300" s="8" t="e">
        <f>SUMIF(#REF!,C:C,#REF!)</f>
        <v>#REF!</v>
      </c>
      <c r="W300" s="8"/>
      <c r="X300" s="8"/>
      <c r="Y300" s="8" t="e">
        <f t="shared" si="20"/>
        <v>#REF!</v>
      </c>
      <c r="AA300" s="151" t="e">
        <f t="shared" si="17"/>
        <v>#REF!</v>
      </c>
    </row>
    <row r="301" spans="1:27" ht="13.9" hidden="1" customHeight="1">
      <c r="A301" s="53" t="s">
        <v>665</v>
      </c>
      <c r="B301" s="54" t="s">
        <v>508</v>
      </c>
      <c r="C301" s="54" t="s">
        <v>580</v>
      </c>
      <c r="D301" s="54" t="s">
        <v>581</v>
      </c>
      <c r="E301" s="55"/>
      <c r="F301" s="56">
        <v>5815.02</v>
      </c>
      <c r="G301" s="56">
        <v>2907.51</v>
      </c>
      <c r="H301" s="56">
        <v>2907.51</v>
      </c>
      <c r="I301" s="180" t="e">
        <f t="shared" si="19"/>
        <v>#REF!</v>
      </c>
      <c r="J301" s="117" t="e">
        <f t="shared" si="18"/>
        <v>#REF!</v>
      </c>
      <c r="L301" s="116" t="e">
        <f>VLOOKUP(C:C,#REF!,7,FALSE)</f>
        <v>#REF!</v>
      </c>
      <c r="N301" s="161">
        <v>2907.51</v>
      </c>
      <c r="O301" s="172" t="e">
        <f t="shared" si="21"/>
        <v>#REF!</v>
      </c>
      <c r="P301" s="172"/>
      <c r="Q301" s="172" t="e">
        <f t="shared" si="22"/>
        <v>#REF!</v>
      </c>
      <c r="S301" s="139" t="s">
        <v>580</v>
      </c>
      <c r="T301" s="118" t="s">
        <v>581</v>
      </c>
      <c r="U301" s="8"/>
      <c r="V301" s="8" t="e">
        <f>SUMIF(#REF!,C:C,#REF!)</f>
        <v>#REF!</v>
      </c>
      <c r="W301" s="8"/>
      <c r="X301" s="8"/>
      <c r="Y301" s="8" t="e">
        <f t="shared" si="20"/>
        <v>#REF!</v>
      </c>
      <c r="AA301" s="151" t="e">
        <f t="shared" ref="AA301:AA323" si="23">+J301-Y301</f>
        <v>#REF!</v>
      </c>
    </row>
    <row r="302" spans="1:27" ht="22.15" hidden="1" customHeight="1">
      <c r="A302" s="53" t="s">
        <v>665</v>
      </c>
      <c r="B302" s="54" t="s">
        <v>501</v>
      </c>
      <c r="C302" s="54" t="s">
        <v>582</v>
      </c>
      <c r="D302" s="54" t="s">
        <v>583</v>
      </c>
      <c r="E302" s="55"/>
      <c r="F302" s="56">
        <v>337831.88</v>
      </c>
      <c r="G302" s="56">
        <v>168915.94</v>
      </c>
      <c r="H302" s="56">
        <v>168915.94</v>
      </c>
      <c r="I302" s="180" t="e">
        <f t="shared" si="19"/>
        <v>#REF!</v>
      </c>
      <c r="J302" s="117" t="e">
        <f t="shared" si="18"/>
        <v>#REF!</v>
      </c>
      <c r="L302" s="116" t="e">
        <f>VLOOKUP(C:C,#REF!,7,FALSE)</f>
        <v>#REF!</v>
      </c>
      <c r="N302" s="161">
        <v>168915.94</v>
      </c>
      <c r="O302" s="172" t="e">
        <f t="shared" si="21"/>
        <v>#REF!</v>
      </c>
      <c r="P302" s="172"/>
      <c r="Q302" s="172" t="e">
        <f t="shared" si="22"/>
        <v>#REF!</v>
      </c>
      <c r="S302" s="139" t="s">
        <v>582</v>
      </c>
      <c r="T302" s="118" t="s">
        <v>583</v>
      </c>
      <c r="U302" s="8"/>
      <c r="V302" s="8" t="e">
        <f>SUMIF(#REF!,C:C,#REF!)</f>
        <v>#REF!</v>
      </c>
      <c r="W302" s="8"/>
      <c r="X302" s="8"/>
      <c r="Y302" s="8" t="e">
        <f t="shared" si="20"/>
        <v>#REF!</v>
      </c>
      <c r="AA302" s="151" t="e">
        <f t="shared" si="23"/>
        <v>#REF!</v>
      </c>
    </row>
    <row r="303" spans="1:27" ht="13.9" hidden="1" customHeight="1">
      <c r="A303" s="53" t="s">
        <v>665</v>
      </c>
      <c r="B303" s="54" t="s">
        <v>501</v>
      </c>
      <c r="C303" s="54" t="s">
        <v>584</v>
      </c>
      <c r="D303" s="54" t="s">
        <v>585</v>
      </c>
      <c r="E303" s="55"/>
      <c r="F303" s="56">
        <v>7408.26</v>
      </c>
      <c r="G303" s="56">
        <v>3704.13</v>
      </c>
      <c r="H303" s="56">
        <v>3704.13</v>
      </c>
      <c r="I303" s="180" t="e">
        <f t="shared" si="19"/>
        <v>#REF!</v>
      </c>
      <c r="J303" s="117" t="e">
        <f t="shared" ref="J303:J366" si="24">+H303+I303</f>
        <v>#REF!</v>
      </c>
      <c r="L303" s="116" t="e">
        <f>VLOOKUP(C:C,#REF!,7,FALSE)</f>
        <v>#REF!</v>
      </c>
      <c r="N303" s="161">
        <v>3704.13</v>
      </c>
      <c r="O303" s="172" t="e">
        <f t="shared" si="21"/>
        <v>#REF!</v>
      </c>
      <c r="P303" s="172"/>
      <c r="Q303" s="172" t="e">
        <f t="shared" si="22"/>
        <v>#REF!</v>
      </c>
      <c r="S303" s="139" t="s">
        <v>584</v>
      </c>
      <c r="T303" s="118" t="s">
        <v>585</v>
      </c>
      <c r="U303" s="8"/>
      <c r="V303" s="8" t="e">
        <f>SUMIF(#REF!,C:C,#REF!)</f>
        <v>#REF!</v>
      </c>
      <c r="W303" s="8"/>
      <c r="X303" s="8"/>
      <c r="Y303" s="8" t="e">
        <f t="shared" si="20"/>
        <v>#REF!</v>
      </c>
      <c r="AA303" s="151" t="e">
        <f t="shared" si="23"/>
        <v>#REF!</v>
      </c>
    </row>
    <row r="304" spans="1:27" ht="22.15" hidden="1" customHeight="1">
      <c r="A304" s="53" t="s">
        <v>665</v>
      </c>
      <c r="B304" s="54" t="s">
        <v>508</v>
      </c>
      <c r="C304" s="54" t="s">
        <v>586</v>
      </c>
      <c r="D304" s="54" t="s">
        <v>587</v>
      </c>
      <c r="E304" s="55"/>
      <c r="F304" s="56">
        <v>96306.54</v>
      </c>
      <c r="G304" s="56">
        <v>48153.27</v>
      </c>
      <c r="H304" s="56">
        <v>48153.27</v>
      </c>
      <c r="I304" s="180" t="e">
        <f t="shared" si="19"/>
        <v>#REF!</v>
      </c>
      <c r="J304" s="117" t="e">
        <f t="shared" si="24"/>
        <v>#REF!</v>
      </c>
      <c r="L304" s="116" t="e">
        <f>VLOOKUP(C:C,#REF!,7,FALSE)</f>
        <v>#REF!</v>
      </c>
      <c r="N304" s="161">
        <v>48153.27</v>
      </c>
      <c r="O304" s="172" t="e">
        <f t="shared" si="21"/>
        <v>#REF!</v>
      </c>
      <c r="P304" s="172"/>
      <c r="Q304" s="172" t="e">
        <f t="shared" si="22"/>
        <v>#REF!</v>
      </c>
      <c r="S304" s="139" t="s">
        <v>586</v>
      </c>
      <c r="T304" s="118" t="s">
        <v>587</v>
      </c>
      <c r="U304" s="8"/>
      <c r="V304" s="8" t="e">
        <f>SUMIF(#REF!,C:C,#REF!)</f>
        <v>#REF!</v>
      </c>
      <c r="W304" s="8"/>
      <c r="X304" s="8"/>
      <c r="Y304" s="8" t="e">
        <f t="shared" si="20"/>
        <v>#REF!</v>
      </c>
      <c r="AA304" s="151" t="e">
        <f t="shared" si="23"/>
        <v>#REF!</v>
      </c>
    </row>
    <row r="305" spans="1:27" ht="13.9" hidden="1" customHeight="1">
      <c r="A305" s="53" t="s">
        <v>665</v>
      </c>
      <c r="B305" s="54" t="s">
        <v>501</v>
      </c>
      <c r="C305" s="54" t="s">
        <v>588</v>
      </c>
      <c r="D305" s="54" t="s">
        <v>589</v>
      </c>
      <c r="E305" s="55"/>
      <c r="F305" s="56">
        <v>169143.34</v>
      </c>
      <c r="G305" s="56">
        <v>84571.67</v>
      </c>
      <c r="H305" s="56">
        <v>84571.67</v>
      </c>
      <c r="I305" s="180" t="e">
        <f t="shared" si="19"/>
        <v>#REF!</v>
      </c>
      <c r="J305" s="117" t="e">
        <f t="shared" si="24"/>
        <v>#REF!</v>
      </c>
      <c r="L305" s="116" t="e">
        <f>VLOOKUP(C:C,#REF!,7,FALSE)</f>
        <v>#REF!</v>
      </c>
      <c r="N305" s="161">
        <v>84571.67</v>
      </c>
      <c r="O305" s="172" t="e">
        <f t="shared" si="21"/>
        <v>#REF!</v>
      </c>
      <c r="P305" s="172"/>
      <c r="Q305" s="172" t="e">
        <f t="shared" si="22"/>
        <v>#REF!</v>
      </c>
      <c r="S305" s="139" t="s">
        <v>588</v>
      </c>
      <c r="T305" s="118" t="s">
        <v>589</v>
      </c>
      <c r="U305" s="8"/>
      <c r="V305" s="8" t="e">
        <f>SUMIF(#REF!,C:C,#REF!)</f>
        <v>#REF!</v>
      </c>
      <c r="W305" s="8"/>
      <c r="X305" s="8"/>
      <c r="Y305" s="8" t="e">
        <f t="shared" si="20"/>
        <v>#REF!</v>
      </c>
      <c r="AA305" s="151" t="e">
        <f t="shared" si="23"/>
        <v>#REF!</v>
      </c>
    </row>
    <row r="306" spans="1:27" ht="13.9" hidden="1" customHeight="1">
      <c r="A306" s="53" t="s">
        <v>665</v>
      </c>
      <c r="B306" s="54" t="s">
        <v>501</v>
      </c>
      <c r="C306" s="54" t="s">
        <v>590</v>
      </c>
      <c r="D306" s="54" t="s">
        <v>591</v>
      </c>
      <c r="E306" s="55"/>
      <c r="F306" s="56">
        <v>3811837.9</v>
      </c>
      <c r="G306" s="56">
        <v>1905918.95</v>
      </c>
      <c r="H306" s="56">
        <v>1905918.95</v>
      </c>
      <c r="I306" s="180" t="e">
        <f t="shared" si="19"/>
        <v>#REF!</v>
      </c>
      <c r="J306" s="117" t="e">
        <f t="shared" si="24"/>
        <v>#REF!</v>
      </c>
      <c r="L306" s="116" t="e">
        <f>VLOOKUP(C:C,#REF!,7,FALSE)</f>
        <v>#REF!</v>
      </c>
      <c r="N306" s="161">
        <v>1905918.95</v>
      </c>
      <c r="O306" s="172" t="e">
        <f t="shared" si="21"/>
        <v>#REF!</v>
      </c>
      <c r="P306" s="172"/>
      <c r="Q306" s="172" t="e">
        <f t="shared" si="22"/>
        <v>#REF!</v>
      </c>
      <c r="S306" s="139" t="s">
        <v>590</v>
      </c>
      <c r="T306" s="118" t="s">
        <v>591</v>
      </c>
      <c r="U306" s="8"/>
      <c r="V306" s="8" t="e">
        <f>SUMIF(#REF!,C:C,#REF!)</f>
        <v>#REF!</v>
      </c>
      <c r="W306" s="8"/>
      <c r="X306" s="8"/>
      <c r="Y306" s="8" t="e">
        <f t="shared" si="20"/>
        <v>#REF!</v>
      </c>
      <c r="AA306" s="151" t="e">
        <f t="shared" si="23"/>
        <v>#REF!</v>
      </c>
    </row>
    <row r="307" spans="1:27" ht="13.9" hidden="1" customHeight="1">
      <c r="A307" s="53" t="s">
        <v>665</v>
      </c>
      <c r="B307" s="54" t="s">
        <v>501</v>
      </c>
      <c r="C307" s="54" t="s">
        <v>592</v>
      </c>
      <c r="D307" s="54" t="s">
        <v>593</v>
      </c>
      <c r="E307" s="55"/>
      <c r="F307" s="56">
        <v>50310.400000000001</v>
      </c>
      <c r="G307" s="56">
        <v>25155.200000000001</v>
      </c>
      <c r="H307" s="56">
        <v>25155.200000000001</v>
      </c>
      <c r="I307" s="180" t="e">
        <f t="shared" si="19"/>
        <v>#REF!</v>
      </c>
      <c r="J307" s="117" t="e">
        <f t="shared" si="24"/>
        <v>#REF!</v>
      </c>
      <c r="L307" s="116" t="e">
        <f>VLOOKUP(C:C,#REF!,7,FALSE)</f>
        <v>#REF!</v>
      </c>
      <c r="N307" s="161">
        <v>25155.200000000001</v>
      </c>
      <c r="O307" s="172" t="e">
        <f t="shared" si="21"/>
        <v>#REF!</v>
      </c>
      <c r="P307" s="172"/>
      <c r="Q307" s="172" t="e">
        <f t="shared" si="22"/>
        <v>#REF!</v>
      </c>
      <c r="S307" s="139" t="s">
        <v>592</v>
      </c>
      <c r="T307" s="118" t="s">
        <v>593</v>
      </c>
      <c r="U307" s="8"/>
      <c r="V307" s="8" t="e">
        <f>SUMIF(#REF!,C:C,#REF!)</f>
        <v>#REF!</v>
      </c>
      <c r="W307" s="8"/>
      <c r="X307" s="8"/>
      <c r="Y307" s="8" t="e">
        <f t="shared" si="20"/>
        <v>#REF!</v>
      </c>
      <c r="AA307" s="151" t="e">
        <f t="shared" si="23"/>
        <v>#REF!</v>
      </c>
    </row>
    <row r="308" spans="1:27" ht="13.9" hidden="1" customHeight="1">
      <c r="A308" s="53" t="s">
        <v>665</v>
      </c>
      <c r="B308" s="54" t="s">
        <v>508</v>
      </c>
      <c r="C308" s="54" t="s">
        <v>594</v>
      </c>
      <c r="D308" s="54" t="s">
        <v>595</v>
      </c>
      <c r="E308" s="55"/>
      <c r="F308" s="56">
        <v>1108058.6399999999</v>
      </c>
      <c r="G308" s="56">
        <v>554029.31999999995</v>
      </c>
      <c r="H308" s="56">
        <v>554029.31999999995</v>
      </c>
      <c r="I308" s="180" t="e">
        <f t="shared" si="19"/>
        <v>#REF!</v>
      </c>
      <c r="J308" s="117" t="e">
        <f t="shared" si="24"/>
        <v>#REF!</v>
      </c>
      <c r="L308" s="116" t="e">
        <f>VLOOKUP(C:C,#REF!,7,FALSE)</f>
        <v>#REF!</v>
      </c>
      <c r="N308" s="161">
        <v>554029.31999999995</v>
      </c>
      <c r="O308" s="172" t="e">
        <f t="shared" si="21"/>
        <v>#REF!</v>
      </c>
      <c r="P308" s="172"/>
      <c r="Q308" s="172" t="e">
        <f t="shared" si="22"/>
        <v>#REF!</v>
      </c>
      <c r="S308" s="139" t="s">
        <v>594</v>
      </c>
      <c r="T308" s="118" t="s">
        <v>595</v>
      </c>
      <c r="U308" s="8"/>
      <c r="V308" s="8" t="e">
        <f>SUMIF(#REF!,C:C,#REF!)</f>
        <v>#REF!</v>
      </c>
      <c r="W308" s="8"/>
      <c r="X308" s="8"/>
      <c r="Y308" s="8" t="e">
        <f t="shared" si="20"/>
        <v>#REF!</v>
      </c>
      <c r="AA308" s="151" t="e">
        <f t="shared" si="23"/>
        <v>#REF!</v>
      </c>
    </row>
    <row r="309" spans="1:27" ht="13.9" hidden="1" customHeight="1">
      <c r="A309" s="53" t="s">
        <v>665</v>
      </c>
      <c r="B309" s="54" t="s">
        <v>508</v>
      </c>
      <c r="C309" s="54">
        <v>255092</v>
      </c>
      <c r="D309" s="54" t="s">
        <v>1094</v>
      </c>
      <c r="E309" s="55"/>
      <c r="F309" s="56"/>
      <c r="G309" s="56"/>
      <c r="H309" s="56"/>
      <c r="I309" s="196" t="e">
        <f t="shared" si="19"/>
        <v>#REF!</v>
      </c>
      <c r="J309" s="117" t="e">
        <f t="shared" si="24"/>
        <v>#REF!</v>
      </c>
      <c r="N309" s="161"/>
      <c r="O309" s="172" t="e">
        <f t="shared" si="21"/>
        <v>#REF!</v>
      </c>
      <c r="P309" s="172"/>
      <c r="Q309" s="172" t="e">
        <f t="shared" si="22"/>
        <v>#REF!</v>
      </c>
      <c r="S309" s="139">
        <v>255092</v>
      </c>
      <c r="T309" s="118" t="s">
        <v>1094</v>
      </c>
      <c r="U309" s="8"/>
      <c r="V309" s="114" t="e">
        <f>SUMIF(#REF!,C:C,#REF!)</f>
        <v>#REF!</v>
      </c>
      <c r="W309" s="114"/>
      <c r="X309" s="114"/>
      <c r="Y309" s="8" t="e">
        <f t="shared" si="20"/>
        <v>#REF!</v>
      </c>
      <c r="AA309" s="151" t="e">
        <f t="shared" si="23"/>
        <v>#REF!</v>
      </c>
    </row>
    <row r="310" spans="1:27" ht="13.9" hidden="1" customHeight="1">
      <c r="A310" s="53" t="s">
        <v>665</v>
      </c>
      <c r="B310" s="54" t="s">
        <v>508</v>
      </c>
      <c r="C310" s="54">
        <v>255093</v>
      </c>
      <c r="D310" s="54" t="s">
        <v>1095</v>
      </c>
      <c r="E310" s="55"/>
      <c r="F310" s="56"/>
      <c r="G310" s="56"/>
      <c r="H310" s="56"/>
      <c r="I310" s="196" t="e">
        <f t="shared" si="19"/>
        <v>#REF!</v>
      </c>
      <c r="J310" s="117" t="e">
        <f t="shared" si="24"/>
        <v>#REF!</v>
      </c>
      <c r="N310" s="161"/>
      <c r="O310" s="172" t="e">
        <f t="shared" si="21"/>
        <v>#REF!</v>
      </c>
      <c r="P310" s="172"/>
      <c r="Q310" s="172" t="e">
        <f t="shared" si="22"/>
        <v>#REF!</v>
      </c>
      <c r="S310" s="139">
        <v>255093</v>
      </c>
      <c r="T310" s="118" t="s">
        <v>1095</v>
      </c>
      <c r="U310" s="8"/>
      <c r="V310" s="114" t="e">
        <f>SUMIF(#REF!,C:C,#REF!)</f>
        <v>#REF!</v>
      </c>
      <c r="W310" s="114"/>
      <c r="X310" s="114"/>
      <c r="Y310" s="8" t="e">
        <f t="shared" si="20"/>
        <v>#REF!</v>
      </c>
      <c r="AA310" s="151" t="e">
        <f t="shared" si="23"/>
        <v>#REF!</v>
      </c>
    </row>
    <row r="311" spans="1:27" ht="13.9" hidden="1" customHeight="1">
      <c r="A311" s="53" t="s">
        <v>665</v>
      </c>
      <c r="B311" s="54" t="s">
        <v>597</v>
      </c>
      <c r="C311" s="54" t="s">
        <v>596</v>
      </c>
      <c r="D311" s="54" t="s">
        <v>598</v>
      </c>
      <c r="E311" s="55"/>
      <c r="F311" s="56">
        <v>232405.56</v>
      </c>
      <c r="G311" s="56">
        <v>116202.78</v>
      </c>
      <c r="H311" s="56">
        <v>116202.78</v>
      </c>
      <c r="I311" s="180" t="e">
        <f t="shared" si="19"/>
        <v>#REF!</v>
      </c>
      <c r="J311" s="117" t="e">
        <f t="shared" si="24"/>
        <v>#REF!</v>
      </c>
      <c r="L311" s="116" t="e">
        <f>VLOOKUP(C:C,#REF!,7,FALSE)</f>
        <v>#REF!</v>
      </c>
      <c r="N311" s="161">
        <v>116202.78</v>
      </c>
      <c r="O311" s="172" t="e">
        <f t="shared" si="21"/>
        <v>#REF!</v>
      </c>
      <c r="P311" s="172"/>
      <c r="Q311" s="172" t="e">
        <f t="shared" si="22"/>
        <v>#REF!</v>
      </c>
      <c r="S311" s="139" t="s">
        <v>596</v>
      </c>
      <c r="T311" s="118" t="s">
        <v>598</v>
      </c>
      <c r="U311" s="117"/>
      <c r="V311" s="117" t="e">
        <f>SUMIF(#REF!,C:C,#REF!)</f>
        <v>#REF!</v>
      </c>
      <c r="W311" s="117"/>
      <c r="X311" s="117"/>
      <c r="Y311" s="8" t="e">
        <f t="shared" si="20"/>
        <v>#REF!</v>
      </c>
      <c r="AA311" s="151" t="e">
        <f t="shared" si="23"/>
        <v>#REF!</v>
      </c>
    </row>
    <row r="312" spans="1:27" ht="13.9" hidden="1" customHeight="1">
      <c r="A312" s="53" t="s">
        <v>665</v>
      </c>
      <c r="B312" s="54" t="s">
        <v>597</v>
      </c>
      <c r="C312" s="54" t="s">
        <v>849</v>
      </c>
      <c r="D312" s="54" t="s">
        <v>850</v>
      </c>
      <c r="E312" s="55"/>
      <c r="F312" s="56"/>
      <c r="G312" s="56"/>
      <c r="H312" s="56"/>
      <c r="I312" s="180" t="e">
        <f t="shared" si="19"/>
        <v>#REF!</v>
      </c>
      <c r="J312" s="117" t="e">
        <f t="shared" si="24"/>
        <v>#REF!</v>
      </c>
      <c r="N312" s="161"/>
      <c r="O312" s="172" t="e">
        <f t="shared" si="21"/>
        <v>#REF!</v>
      </c>
      <c r="P312" s="172"/>
      <c r="Q312" s="172" t="e">
        <f t="shared" si="22"/>
        <v>#REF!</v>
      </c>
      <c r="S312" s="139" t="s">
        <v>849</v>
      </c>
      <c r="T312" s="118" t="s">
        <v>850</v>
      </c>
      <c r="U312" s="8"/>
      <c r="V312" s="116" t="e">
        <f>SUMIF(#REF!,C:C,#REF!)</f>
        <v>#REF!</v>
      </c>
      <c r="W312" s="116"/>
      <c r="X312" s="116"/>
      <c r="Y312" s="8" t="e">
        <f t="shared" si="20"/>
        <v>#REF!</v>
      </c>
      <c r="AA312" s="151" t="e">
        <f t="shared" si="23"/>
        <v>#REF!</v>
      </c>
    </row>
    <row r="313" spans="1:27" ht="13.9" hidden="1" customHeight="1">
      <c r="A313" s="53" t="s">
        <v>665</v>
      </c>
      <c r="B313" s="54" t="s">
        <v>597</v>
      </c>
      <c r="C313" s="54" t="s">
        <v>599</v>
      </c>
      <c r="D313" s="175" t="s">
        <v>600</v>
      </c>
      <c r="E313" s="55"/>
      <c r="F313" s="56">
        <v>41316.559999999998</v>
      </c>
      <c r="G313" s="56">
        <v>20658.28</v>
      </c>
      <c r="H313" s="56">
        <v>20658.28</v>
      </c>
      <c r="I313" s="180" t="e">
        <f t="shared" si="19"/>
        <v>#REF!</v>
      </c>
      <c r="J313" s="117" t="e">
        <f t="shared" si="24"/>
        <v>#REF!</v>
      </c>
      <c r="L313" s="116" t="e">
        <f>VLOOKUP(C:C,#REF!,7,FALSE)</f>
        <v>#REF!</v>
      </c>
      <c r="N313" s="161">
        <v>20658.28</v>
      </c>
      <c r="O313" s="172" t="e">
        <f t="shared" si="21"/>
        <v>#REF!</v>
      </c>
      <c r="P313" s="172"/>
      <c r="Q313" s="172" t="e">
        <f t="shared" si="22"/>
        <v>#REF!</v>
      </c>
      <c r="S313" s="139" t="s">
        <v>599</v>
      </c>
      <c r="T313" s="118" t="s">
        <v>600</v>
      </c>
      <c r="U313" s="8"/>
      <c r="V313" s="116" t="e">
        <f>SUMIF(#REF!,C:C,#REF!)</f>
        <v>#REF!</v>
      </c>
      <c r="W313" s="116"/>
      <c r="X313" s="116"/>
      <c r="Y313" s="8" t="e">
        <f t="shared" si="20"/>
        <v>#REF!</v>
      </c>
      <c r="AA313" s="151" t="e">
        <f t="shared" si="23"/>
        <v>#REF!</v>
      </c>
    </row>
    <row r="314" spans="1:27" ht="13.9" hidden="1" customHeight="1">
      <c r="A314" s="53" t="s">
        <v>665</v>
      </c>
      <c r="B314" s="54" t="s">
        <v>597</v>
      </c>
      <c r="C314" s="54" t="s">
        <v>851</v>
      </c>
      <c r="D314" s="175" t="s">
        <v>852</v>
      </c>
      <c r="E314" s="55"/>
      <c r="F314" s="56"/>
      <c r="G314" s="56"/>
      <c r="H314" s="56"/>
      <c r="I314" s="180" t="e">
        <f t="shared" ref="I314:I323" si="25">+Y314-H314</f>
        <v>#REF!</v>
      </c>
      <c r="J314" s="117" t="e">
        <f t="shared" si="24"/>
        <v>#REF!</v>
      </c>
      <c r="N314" s="161"/>
      <c r="O314" s="172" t="e">
        <f t="shared" si="21"/>
        <v>#REF!</v>
      </c>
      <c r="P314" s="172"/>
      <c r="Q314" s="172" t="e">
        <f t="shared" si="22"/>
        <v>#REF!</v>
      </c>
      <c r="S314" s="139" t="s">
        <v>851</v>
      </c>
      <c r="T314" s="118" t="s">
        <v>852</v>
      </c>
      <c r="U314" s="8"/>
      <c r="V314" s="116" t="e">
        <f>SUMIF(#REF!,C:C,#REF!)</f>
        <v>#REF!</v>
      </c>
      <c r="W314" s="116"/>
      <c r="X314" s="116"/>
      <c r="Y314" s="8" t="e">
        <f t="shared" si="20"/>
        <v>#REF!</v>
      </c>
      <c r="AA314" s="151" t="e">
        <f t="shared" si="23"/>
        <v>#REF!</v>
      </c>
    </row>
    <row r="315" spans="1:27" ht="13.9" hidden="1" customHeight="1">
      <c r="A315" s="53" t="s">
        <v>665</v>
      </c>
      <c r="B315" s="54" t="s">
        <v>597</v>
      </c>
      <c r="C315" s="54" t="s">
        <v>601</v>
      </c>
      <c r="D315" s="54" t="s">
        <v>602</v>
      </c>
      <c r="E315" s="55"/>
      <c r="F315" s="56">
        <v>206582.8</v>
      </c>
      <c r="G315" s="56">
        <v>113620.54</v>
      </c>
      <c r="H315" s="56">
        <v>92962.26</v>
      </c>
      <c r="I315" s="180" t="e">
        <f t="shared" si="25"/>
        <v>#REF!</v>
      </c>
      <c r="J315" s="117" t="e">
        <f t="shared" si="24"/>
        <v>#REF!</v>
      </c>
      <c r="L315" s="116" t="e">
        <f>VLOOKUP(C:C,#REF!,7,FALSE)</f>
        <v>#REF!</v>
      </c>
      <c r="N315" s="161">
        <v>92962.26</v>
      </c>
      <c r="O315" s="172" t="e">
        <f t="shared" si="21"/>
        <v>#REF!</v>
      </c>
      <c r="P315" s="172"/>
      <c r="Q315" s="172" t="e">
        <f t="shared" si="22"/>
        <v>#REF!</v>
      </c>
      <c r="S315" s="139" t="s">
        <v>601</v>
      </c>
      <c r="T315" s="118" t="s">
        <v>602</v>
      </c>
      <c r="U315" s="8"/>
      <c r="V315" s="116" t="e">
        <f>SUMIF(#REF!,C:C,#REF!)</f>
        <v>#REF!</v>
      </c>
      <c r="W315" s="116"/>
      <c r="X315" s="116"/>
      <c r="Y315" s="8" t="e">
        <f t="shared" si="20"/>
        <v>#REF!</v>
      </c>
      <c r="AA315" s="151" t="e">
        <f t="shared" si="23"/>
        <v>#REF!</v>
      </c>
    </row>
    <row r="316" spans="1:27" ht="13.9" hidden="1" customHeight="1">
      <c r="A316" s="53" t="s">
        <v>665</v>
      </c>
      <c r="B316" s="54" t="s">
        <v>597</v>
      </c>
      <c r="C316" s="54" t="s">
        <v>853</v>
      </c>
      <c r="D316" s="54" t="s">
        <v>854</v>
      </c>
      <c r="E316" s="55"/>
      <c r="F316" s="56"/>
      <c r="G316" s="56"/>
      <c r="H316" s="56"/>
      <c r="I316" s="180" t="e">
        <f t="shared" si="25"/>
        <v>#REF!</v>
      </c>
      <c r="J316" s="117" t="e">
        <f t="shared" si="24"/>
        <v>#REF!</v>
      </c>
      <c r="N316" s="161"/>
      <c r="O316" s="172" t="e">
        <f t="shared" si="21"/>
        <v>#REF!</v>
      </c>
      <c r="P316" s="172"/>
      <c r="Q316" s="172" t="e">
        <f t="shared" si="22"/>
        <v>#REF!</v>
      </c>
      <c r="S316" s="139" t="s">
        <v>853</v>
      </c>
      <c r="T316" s="118" t="s">
        <v>854</v>
      </c>
      <c r="U316" s="8"/>
      <c r="V316" s="116" t="e">
        <f>SUMIF(#REF!,C:C,#REF!)</f>
        <v>#REF!</v>
      </c>
      <c r="W316" s="116"/>
      <c r="X316" s="116"/>
      <c r="Y316" s="8" t="e">
        <f t="shared" si="20"/>
        <v>#REF!</v>
      </c>
      <c r="AA316" s="151" t="e">
        <f t="shared" si="23"/>
        <v>#REF!</v>
      </c>
    </row>
    <row r="317" spans="1:27" ht="13.9" hidden="1" customHeight="1">
      <c r="A317" s="53" t="s">
        <v>665</v>
      </c>
      <c r="B317" s="54" t="s">
        <v>597</v>
      </c>
      <c r="C317" s="54" t="s">
        <v>603</v>
      </c>
      <c r="D317" s="54" t="s">
        <v>604</v>
      </c>
      <c r="E317" s="55"/>
      <c r="F317" s="56">
        <v>55658.07</v>
      </c>
      <c r="G317" s="56">
        <v>0</v>
      </c>
      <c r="H317" s="56">
        <v>55658.07</v>
      </c>
      <c r="I317" s="180" t="e">
        <f t="shared" si="25"/>
        <v>#REF!</v>
      </c>
      <c r="J317" s="117" t="e">
        <f t="shared" si="24"/>
        <v>#REF!</v>
      </c>
      <c r="L317" s="116" t="e">
        <f>VLOOKUP(C:C,#REF!,7,FALSE)</f>
        <v>#REF!</v>
      </c>
      <c r="N317" s="161">
        <v>55658.07</v>
      </c>
      <c r="O317" s="172" t="e">
        <f t="shared" si="21"/>
        <v>#REF!</v>
      </c>
      <c r="P317" s="172"/>
      <c r="Q317" s="172" t="e">
        <f t="shared" si="22"/>
        <v>#REF!</v>
      </c>
      <c r="S317" s="139" t="s">
        <v>603</v>
      </c>
      <c r="T317" s="118" t="s">
        <v>604</v>
      </c>
      <c r="U317" s="8" t="e">
        <f>VLOOKUP(C317,#REF!,4,FALSE)</f>
        <v>#REF!</v>
      </c>
      <c r="V317" s="115" t="e">
        <f>SUMIF(#REF!,C:C,#REF!)</f>
        <v>#REF!</v>
      </c>
      <c r="W317" s="115"/>
      <c r="X317" s="115"/>
      <c r="Y317" s="8" t="e">
        <f t="shared" si="20"/>
        <v>#REF!</v>
      </c>
      <c r="AA317" s="151" t="e">
        <f t="shared" si="23"/>
        <v>#REF!</v>
      </c>
    </row>
    <row r="318" spans="1:27" ht="13.9" hidden="1" customHeight="1">
      <c r="A318" s="53" t="s">
        <v>665</v>
      </c>
      <c r="B318" s="54" t="s">
        <v>597</v>
      </c>
      <c r="C318" s="54" t="s">
        <v>605</v>
      </c>
      <c r="D318" s="54" t="s">
        <v>606</v>
      </c>
      <c r="E318" s="55"/>
      <c r="F318" s="56">
        <v>3849.66</v>
      </c>
      <c r="G318" s="56">
        <v>0</v>
      </c>
      <c r="H318" s="56">
        <v>3849.66</v>
      </c>
      <c r="I318" s="180" t="e">
        <f t="shared" si="25"/>
        <v>#REF!</v>
      </c>
      <c r="J318" s="117" t="e">
        <f t="shared" si="24"/>
        <v>#REF!</v>
      </c>
      <c r="L318" s="116" t="e">
        <f>VLOOKUP(C:C,#REF!,7,FALSE)</f>
        <v>#REF!</v>
      </c>
      <c r="N318" s="161">
        <v>3849.66</v>
      </c>
      <c r="O318" s="172" t="e">
        <f t="shared" si="21"/>
        <v>#REF!</v>
      </c>
      <c r="P318" s="172"/>
      <c r="Q318" s="172" t="e">
        <f t="shared" si="22"/>
        <v>#REF!</v>
      </c>
      <c r="S318" s="139" t="s">
        <v>605</v>
      </c>
      <c r="T318" s="118" t="s">
        <v>606</v>
      </c>
      <c r="U318" s="8" t="e">
        <f>VLOOKUP(C318,#REF!,4,FALSE)</f>
        <v>#REF!</v>
      </c>
      <c r="V318" s="8" t="e">
        <f>SUMIF(#REF!,C:C,#REF!)</f>
        <v>#REF!</v>
      </c>
      <c r="W318" s="8"/>
      <c r="X318" s="8"/>
      <c r="Y318" s="8" t="e">
        <f t="shared" si="20"/>
        <v>#REF!</v>
      </c>
      <c r="AA318" s="151" t="e">
        <f t="shared" si="23"/>
        <v>#REF!</v>
      </c>
    </row>
    <row r="319" spans="1:27" ht="13.9" hidden="1" customHeight="1">
      <c r="A319" s="53" t="s">
        <v>665</v>
      </c>
      <c r="B319" s="54" t="s">
        <v>597</v>
      </c>
      <c r="C319" s="54" t="s">
        <v>607</v>
      </c>
      <c r="D319" s="54" t="s">
        <v>608</v>
      </c>
      <c r="E319" s="55"/>
      <c r="F319" s="56">
        <v>7170.09</v>
      </c>
      <c r="G319" s="56">
        <v>0</v>
      </c>
      <c r="H319" s="56">
        <v>7170.09</v>
      </c>
      <c r="I319" s="180" t="e">
        <f t="shared" si="25"/>
        <v>#REF!</v>
      </c>
      <c r="J319" s="117" t="e">
        <f t="shared" si="24"/>
        <v>#REF!</v>
      </c>
      <c r="L319" s="116" t="e">
        <f>VLOOKUP(C:C,#REF!,7,FALSE)</f>
        <v>#REF!</v>
      </c>
      <c r="N319" s="161">
        <v>7170.09</v>
      </c>
      <c r="O319" s="172" t="e">
        <f t="shared" si="21"/>
        <v>#REF!</v>
      </c>
      <c r="P319" s="172"/>
      <c r="Q319" s="172" t="e">
        <f t="shared" si="22"/>
        <v>#REF!</v>
      </c>
      <c r="S319" s="139" t="s">
        <v>607</v>
      </c>
      <c r="T319" s="118" t="s">
        <v>608</v>
      </c>
      <c r="U319" s="8" t="e">
        <f>VLOOKUP(C319,#REF!,4,FALSE)</f>
        <v>#REF!</v>
      </c>
      <c r="V319" s="8" t="e">
        <f>SUMIF(#REF!,C:C,#REF!)</f>
        <v>#REF!</v>
      </c>
      <c r="W319" s="8"/>
      <c r="X319" s="8"/>
      <c r="Y319" s="8" t="e">
        <f t="shared" si="20"/>
        <v>#REF!</v>
      </c>
      <c r="AA319" s="151" t="e">
        <f t="shared" si="23"/>
        <v>#REF!</v>
      </c>
    </row>
    <row r="320" spans="1:27" ht="13.9" hidden="1" customHeight="1">
      <c r="A320" s="53" t="s">
        <v>665</v>
      </c>
      <c r="B320" s="54" t="s">
        <v>597</v>
      </c>
      <c r="C320" s="54" t="s">
        <v>855</v>
      </c>
      <c r="D320" s="54" t="s">
        <v>856</v>
      </c>
      <c r="E320" s="55"/>
      <c r="F320" s="56"/>
      <c r="G320" s="56"/>
      <c r="H320" s="56"/>
      <c r="I320" s="180" t="e">
        <f t="shared" si="25"/>
        <v>#REF!</v>
      </c>
      <c r="J320" s="117" t="e">
        <f t="shared" si="24"/>
        <v>#REF!</v>
      </c>
      <c r="N320" s="161"/>
      <c r="O320" s="172" t="e">
        <f t="shared" si="21"/>
        <v>#REF!</v>
      </c>
      <c r="P320" s="172"/>
      <c r="Q320" s="172" t="e">
        <f t="shared" si="22"/>
        <v>#REF!</v>
      </c>
      <c r="S320" s="139" t="s">
        <v>855</v>
      </c>
      <c r="T320" s="118" t="s">
        <v>856</v>
      </c>
      <c r="U320" s="8" t="e">
        <f>VLOOKUP(C320,#REF!,4,FALSE)</f>
        <v>#REF!</v>
      </c>
      <c r="V320" s="8" t="e">
        <f>SUMIF(#REF!,C:C,#REF!)</f>
        <v>#REF!</v>
      </c>
      <c r="W320" s="8"/>
      <c r="X320" s="8"/>
      <c r="Y320" s="8" t="e">
        <f t="shared" ref="Y320:Y377" si="26">+U320+V320+W320</f>
        <v>#REF!</v>
      </c>
      <c r="AA320" s="151" t="e">
        <f t="shared" si="23"/>
        <v>#REF!</v>
      </c>
    </row>
    <row r="321" spans="1:27" ht="22.15" hidden="1" customHeight="1">
      <c r="A321" s="53" t="s">
        <v>665</v>
      </c>
      <c r="B321" s="54" t="s">
        <v>597</v>
      </c>
      <c r="C321" s="54" t="s">
        <v>609</v>
      </c>
      <c r="D321" s="54" t="s">
        <v>610</v>
      </c>
      <c r="E321" s="55"/>
      <c r="F321" s="56">
        <v>123813.87</v>
      </c>
      <c r="G321" s="56">
        <v>60435.5</v>
      </c>
      <c r="H321" s="56">
        <v>63378.37</v>
      </c>
      <c r="I321" s="180" t="e">
        <f t="shared" si="25"/>
        <v>#REF!</v>
      </c>
      <c r="J321" s="117" t="e">
        <f t="shared" si="24"/>
        <v>#REF!</v>
      </c>
      <c r="L321" s="116" t="e">
        <f>VLOOKUP(C:C,#REF!,7,FALSE)</f>
        <v>#REF!</v>
      </c>
      <c r="N321" s="161">
        <v>63378.37</v>
      </c>
      <c r="O321" s="172" t="e">
        <f t="shared" si="21"/>
        <v>#REF!</v>
      </c>
      <c r="P321" s="172"/>
      <c r="Q321" s="172" t="e">
        <f t="shared" si="22"/>
        <v>#REF!</v>
      </c>
      <c r="S321" s="139" t="s">
        <v>609</v>
      </c>
      <c r="T321" s="118" t="s">
        <v>610</v>
      </c>
      <c r="U321" s="8"/>
      <c r="V321" s="114" t="e">
        <f>SUMIF(#REF!,C:C,#REF!)</f>
        <v>#REF!</v>
      </c>
      <c r="W321" s="114"/>
      <c r="X321" s="114"/>
      <c r="Y321" s="8" t="e">
        <f t="shared" si="26"/>
        <v>#REF!</v>
      </c>
      <c r="AA321" s="151" t="e">
        <f t="shared" si="23"/>
        <v>#REF!</v>
      </c>
    </row>
    <row r="322" spans="1:27" ht="13.9" hidden="1" customHeight="1">
      <c r="A322" s="53" t="s">
        <v>665</v>
      </c>
      <c r="B322" s="54" t="s">
        <v>597</v>
      </c>
      <c r="C322" s="54" t="s">
        <v>857</v>
      </c>
      <c r="D322" s="54" t="s">
        <v>858</v>
      </c>
      <c r="E322" s="55"/>
      <c r="F322" s="56"/>
      <c r="G322" s="56"/>
      <c r="H322" s="56"/>
      <c r="I322" s="180" t="e">
        <f t="shared" si="25"/>
        <v>#REF!</v>
      </c>
      <c r="J322" s="117" t="e">
        <f t="shared" si="24"/>
        <v>#REF!</v>
      </c>
      <c r="L322" s="116" t="e">
        <f>VLOOKUP(C:C,#REF!,7,FALSE)</f>
        <v>#REF!</v>
      </c>
      <c r="N322" s="161"/>
      <c r="O322" s="172" t="e">
        <f t="shared" si="21"/>
        <v>#REF!</v>
      </c>
      <c r="P322" s="172"/>
      <c r="Q322" s="172" t="e">
        <f t="shared" si="22"/>
        <v>#REF!</v>
      </c>
      <c r="S322" s="139" t="s">
        <v>857</v>
      </c>
      <c r="T322" s="118" t="s">
        <v>858</v>
      </c>
      <c r="U322" s="8" t="e">
        <f>VLOOKUP(C322,#REF!,4,FALSE)</f>
        <v>#REF!</v>
      </c>
      <c r="V322" s="116" t="e">
        <f>SUMIF(#REF!,C:C,#REF!)</f>
        <v>#REF!</v>
      </c>
      <c r="W322" s="8"/>
      <c r="X322" s="8"/>
      <c r="Y322" s="8" t="e">
        <f t="shared" si="26"/>
        <v>#REF!</v>
      </c>
      <c r="AA322" s="151" t="e">
        <f t="shared" si="23"/>
        <v>#REF!</v>
      </c>
    </row>
    <row r="323" spans="1:27" ht="13.9" hidden="1" customHeight="1">
      <c r="A323" s="53" t="s">
        <v>665</v>
      </c>
      <c r="B323" s="54" t="s">
        <v>597</v>
      </c>
      <c r="C323" s="54" t="s">
        <v>611</v>
      </c>
      <c r="D323" s="54" t="s">
        <v>612</v>
      </c>
      <c r="E323" s="55"/>
      <c r="F323" s="56">
        <v>143406.39000000001</v>
      </c>
      <c r="G323" s="56">
        <v>0</v>
      </c>
      <c r="H323" s="7">
        <v>143406.39000000001</v>
      </c>
      <c r="I323" s="180">
        <f t="shared" si="25"/>
        <v>-0.39000000001396984</v>
      </c>
      <c r="J323" s="7">
        <f t="shared" si="24"/>
        <v>143406</v>
      </c>
      <c r="L323" s="116" t="e">
        <f>VLOOKUP(C:C,#REF!,7,FALSE)</f>
        <v>#REF!</v>
      </c>
      <c r="N323" s="159">
        <v>143406.39000000001</v>
      </c>
      <c r="O323" s="7">
        <f>+Y323-N323</f>
        <v>-0.39000000001396984</v>
      </c>
      <c r="P323" s="160"/>
      <c r="Q323" s="160">
        <f t="shared" si="22"/>
        <v>143406</v>
      </c>
      <c r="S323" s="139" t="s">
        <v>611</v>
      </c>
      <c r="T323" s="118" t="s">
        <v>612</v>
      </c>
      <c r="U323" s="8" t="e">
        <f>VLOOKUP(C323,#REF!,4,FALSE)</f>
        <v>#REF!</v>
      </c>
      <c r="V323" s="116" t="e">
        <f>SUMIF(#REF!,C:C,#REF!)</f>
        <v>#REF!</v>
      </c>
      <c r="W323" s="8"/>
      <c r="X323" s="8"/>
      <c r="Y323" s="8">
        <v>143406</v>
      </c>
      <c r="AA323" s="151">
        <f t="shared" si="23"/>
        <v>0</v>
      </c>
    </row>
    <row r="324" spans="1:27" ht="13.9" hidden="1" customHeight="1">
      <c r="A324" s="53" t="s">
        <v>665</v>
      </c>
      <c r="B324" s="54" t="s">
        <v>597</v>
      </c>
      <c r="C324" s="54" t="s">
        <v>859</v>
      </c>
      <c r="D324" s="54" t="s">
        <v>860</v>
      </c>
      <c r="E324" s="55"/>
      <c r="F324" s="56"/>
      <c r="G324" s="56"/>
      <c r="H324" s="56"/>
      <c r="I324" s="180"/>
      <c r="J324" s="117"/>
      <c r="N324" s="161"/>
      <c r="O324" s="172"/>
      <c r="P324" s="172"/>
      <c r="Q324" s="172"/>
      <c r="U324" s="8"/>
      <c r="V324" s="8"/>
      <c r="W324" s="8"/>
      <c r="X324" s="8"/>
      <c r="Y324" s="8"/>
      <c r="AA324" s="151"/>
    </row>
    <row r="325" spans="1:27" ht="13.9" hidden="1" customHeight="1">
      <c r="A325" s="53" t="s">
        <v>665</v>
      </c>
      <c r="B325" s="54" t="s">
        <v>597</v>
      </c>
      <c r="C325" s="54" t="s">
        <v>613</v>
      </c>
      <c r="D325" s="54" t="s">
        <v>614</v>
      </c>
      <c r="E325" s="55"/>
      <c r="F325" s="56">
        <v>2665.11</v>
      </c>
      <c r="G325" s="56">
        <v>0</v>
      </c>
      <c r="H325" s="56">
        <v>2665.11</v>
      </c>
      <c r="I325" s="180" t="e">
        <f t="shared" ref="I325:I355" si="27">+Y325-H325</f>
        <v>#REF!</v>
      </c>
      <c r="J325" s="117" t="e">
        <f t="shared" si="24"/>
        <v>#REF!</v>
      </c>
      <c r="L325" s="116" t="e">
        <f>VLOOKUP(C:C,#REF!,7,FALSE)</f>
        <v>#REF!</v>
      </c>
      <c r="N325" s="161">
        <v>2665.11</v>
      </c>
      <c r="O325" s="172" t="e">
        <f t="shared" si="21"/>
        <v>#REF!</v>
      </c>
      <c r="P325" s="172"/>
      <c r="Q325" s="172" t="e">
        <f t="shared" si="22"/>
        <v>#REF!</v>
      </c>
      <c r="S325" s="139" t="s">
        <v>613</v>
      </c>
      <c r="T325" s="118" t="s">
        <v>614</v>
      </c>
      <c r="U325" s="8"/>
      <c r="V325" s="8" t="e">
        <f>SUMIF(#REF!,C:C,#REF!)</f>
        <v>#REF!</v>
      </c>
      <c r="W325" s="8"/>
      <c r="X325" s="8"/>
      <c r="Y325" s="8" t="e">
        <f t="shared" si="26"/>
        <v>#REF!</v>
      </c>
      <c r="AA325" s="151" t="e">
        <f t="shared" ref="AA325:AA355" si="28">+J325-Y325</f>
        <v>#REF!</v>
      </c>
    </row>
    <row r="326" spans="1:27" ht="22.15" hidden="1" customHeight="1">
      <c r="A326" s="53" t="s">
        <v>665</v>
      </c>
      <c r="B326" s="54" t="s">
        <v>597</v>
      </c>
      <c r="C326" s="54" t="s">
        <v>615</v>
      </c>
      <c r="D326" s="54" t="s">
        <v>616</v>
      </c>
      <c r="E326" s="55"/>
      <c r="F326" s="56">
        <v>3104</v>
      </c>
      <c r="G326" s="56">
        <v>2200</v>
      </c>
      <c r="H326" s="56">
        <v>904</v>
      </c>
      <c r="I326" s="180" t="e">
        <f t="shared" si="27"/>
        <v>#REF!</v>
      </c>
      <c r="J326" s="117" t="e">
        <f t="shared" si="24"/>
        <v>#REF!</v>
      </c>
      <c r="L326" s="116" t="e">
        <f>VLOOKUP(C:C,#REF!,7,FALSE)</f>
        <v>#REF!</v>
      </c>
      <c r="N326" s="161">
        <v>904</v>
      </c>
      <c r="O326" s="172" t="e">
        <f t="shared" si="21"/>
        <v>#REF!</v>
      </c>
      <c r="P326" s="172"/>
      <c r="Q326" s="172" t="e">
        <f t="shared" si="22"/>
        <v>#REF!</v>
      </c>
      <c r="S326" s="139" t="s">
        <v>615</v>
      </c>
      <c r="T326" s="118" t="s">
        <v>616</v>
      </c>
      <c r="U326" s="8" t="e">
        <f>VLOOKUP(C326,#REF!,4,FALSE)</f>
        <v>#REF!</v>
      </c>
      <c r="V326" s="8" t="e">
        <f>SUMIF(#REF!,C:C,#REF!)</f>
        <v>#REF!</v>
      </c>
      <c r="W326" s="8"/>
      <c r="X326" s="8"/>
      <c r="Y326" s="8" t="e">
        <f t="shared" si="26"/>
        <v>#REF!</v>
      </c>
      <c r="AA326" s="151" t="e">
        <f t="shared" si="28"/>
        <v>#REF!</v>
      </c>
    </row>
    <row r="327" spans="1:27" ht="13.9" hidden="1" customHeight="1">
      <c r="A327" s="53" t="s">
        <v>665</v>
      </c>
      <c r="B327" s="54" t="s">
        <v>597</v>
      </c>
      <c r="C327" s="54" t="s">
        <v>617</v>
      </c>
      <c r="D327" s="54" t="s">
        <v>618</v>
      </c>
      <c r="E327" s="55"/>
      <c r="F327" s="56">
        <v>542.29999999999995</v>
      </c>
      <c r="G327" s="56">
        <v>0</v>
      </c>
      <c r="H327" s="56">
        <v>542.29999999999995</v>
      </c>
      <c r="I327" s="180" t="e">
        <f t="shared" si="27"/>
        <v>#REF!</v>
      </c>
      <c r="J327" s="117" t="e">
        <f t="shared" si="24"/>
        <v>#REF!</v>
      </c>
      <c r="N327" s="161">
        <v>542.29999999999995</v>
      </c>
      <c r="O327" s="172" t="e">
        <f t="shared" si="21"/>
        <v>#REF!</v>
      </c>
      <c r="P327" s="172"/>
      <c r="Q327" s="172" t="e">
        <f t="shared" si="22"/>
        <v>#REF!</v>
      </c>
      <c r="S327" s="139" t="s">
        <v>617</v>
      </c>
      <c r="T327" s="118" t="s">
        <v>618</v>
      </c>
      <c r="U327" s="8"/>
      <c r="V327" s="8" t="e">
        <f>SUMIF(#REF!,C:C,#REF!)</f>
        <v>#REF!</v>
      </c>
      <c r="W327" s="8"/>
      <c r="X327" s="8"/>
      <c r="Y327" s="8" t="e">
        <f t="shared" si="26"/>
        <v>#REF!</v>
      </c>
      <c r="AA327" s="151" t="e">
        <f t="shared" si="28"/>
        <v>#REF!</v>
      </c>
    </row>
    <row r="328" spans="1:27" ht="13.9" hidden="1" customHeight="1">
      <c r="A328" s="53" t="s">
        <v>665</v>
      </c>
      <c r="B328" s="54" t="s">
        <v>597</v>
      </c>
      <c r="C328" s="54" t="s">
        <v>619</v>
      </c>
      <c r="D328" s="54" t="s">
        <v>620</v>
      </c>
      <c r="E328" s="55"/>
      <c r="F328" s="56">
        <v>865.25</v>
      </c>
      <c r="G328" s="56">
        <v>0</v>
      </c>
      <c r="H328" s="56">
        <v>865.25</v>
      </c>
      <c r="I328" s="180" t="e">
        <f t="shared" si="27"/>
        <v>#REF!</v>
      </c>
      <c r="J328" s="117" t="e">
        <f t="shared" si="24"/>
        <v>#REF!</v>
      </c>
      <c r="L328" s="116" t="e">
        <f>VLOOKUP(C:C,#REF!,7,FALSE)</f>
        <v>#REF!</v>
      </c>
      <c r="N328" s="161">
        <v>865.25</v>
      </c>
      <c r="O328" s="172" t="e">
        <f t="shared" si="21"/>
        <v>#REF!</v>
      </c>
      <c r="P328" s="172"/>
      <c r="Q328" s="172" t="e">
        <f t="shared" si="22"/>
        <v>#REF!</v>
      </c>
      <c r="S328" s="139" t="s">
        <v>619</v>
      </c>
      <c r="T328" s="118" t="s">
        <v>620</v>
      </c>
      <c r="U328" s="8"/>
      <c r="V328" s="8" t="e">
        <f>SUMIF(#REF!,C:C,#REF!)</f>
        <v>#REF!</v>
      </c>
      <c r="W328" s="8"/>
      <c r="X328" s="8"/>
      <c r="Y328" s="8" t="e">
        <f t="shared" si="26"/>
        <v>#REF!</v>
      </c>
      <c r="AA328" s="151" t="e">
        <f t="shared" si="28"/>
        <v>#REF!</v>
      </c>
    </row>
    <row r="329" spans="1:27" ht="13.9" hidden="1" customHeight="1">
      <c r="A329" s="53" t="s">
        <v>665</v>
      </c>
      <c r="B329" s="54" t="s">
        <v>597</v>
      </c>
      <c r="C329" s="54" t="s">
        <v>621</v>
      </c>
      <c r="D329" s="54" t="s">
        <v>622</v>
      </c>
      <c r="E329" s="55"/>
      <c r="F329" s="56">
        <v>8630.0400000000009</v>
      </c>
      <c r="G329" s="56">
        <v>0</v>
      </c>
      <c r="H329" s="56">
        <v>8630.0400000000009</v>
      </c>
      <c r="I329" s="180" t="e">
        <f t="shared" si="27"/>
        <v>#REF!</v>
      </c>
      <c r="J329" s="117" t="e">
        <f t="shared" si="24"/>
        <v>#REF!</v>
      </c>
      <c r="L329" s="116" t="e">
        <f>VLOOKUP(C:C,#REF!,7,FALSE)</f>
        <v>#REF!</v>
      </c>
      <c r="N329" s="161">
        <v>8630.0400000000009</v>
      </c>
      <c r="O329" s="172" t="e">
        <f t="shared" si="21"/>
        <v>#REF!</v>
      </c>
      <c r="P329" s="172"/>
      <c r="Q329" s="172" t="e">
        <f t="shared" si="22"/>
        <v>#REF!</v>
      </c>
      <c r="S329" s="139" t="s">
        <v>621</v>
      </c>
      <c r="T329" s="118" t="s">
        <v>622</v>
      </c>
      <c r="U329" s="8" t="e">
        <f>VLOOKUP(C329,#REF!,4,FALSE)</f>
        <v>#REF!</v>
      </c>
      <c r="V329" s="8" t="e">
        <f>SUMIF(#REF!,C:C,#REF!)</f>
        <v>#REF!</v>
      </c>
      <c r="W329" s="8"/>
      <c r="X329" s="8"/>
      <c r="Y329" s="8" t="e">
        <f t="shared" si="26"/>
        <v>#REF!</v>
      </c>
      <c r="AA329" s="151" t="e">
        <f t="shared" si="28"/>
        <v>#REF!</v>
      </c>
    </row>
    <row r="330" spans="1:27" ht="13.9" hidden="1" customHeight="1">
      <c r="A330" s="53" t="s">
        <v>665</v>
      </c>
      <c r="B330" s="54" t="s">
        <v>597</v>
      </c>
      <c r="C330" s="54" t="s">
        <v>861</v>
      </c>
      <c r="D330" s="54" t="s">
        <v>862</v>
      </c>
      <c r="E330" s="55"/>
      <c r="F330" s="56"/>
      <c r="G330" s="56"/>
      <c r="H330" s="56"/>
      <c r="I330" s="180" t="e">
        <f t="shared" si="27"/>
        <v>#REF!</v>
      </c>
      <c r="J330" s="117" t="e">
        <f t="shared" si="24"/>
        <v>#REF!</v>
      </c>
      <c r="L330" s="116" t="e">
        <f>VLOOKUP(C:C,#REF!,7,FALSE)</f>
        <v>#REF!</v>
      </c>
      <c r="N330" s="161"/>
      <c r="O330" s="172" t="e">
        <f t="shared" si="21"/>
        <v>#REF!</v>
      </c>
      <c r="P330" s="172"/>
      <c r="Q330" s="172" t="e">
        <f t="shared" si="22"/>
        <v>#REF!</v>
      </c>
      <c r="S330" s="139" t="s">
        <v>861</v>
      </c>
      <c r="T330" s="118" t="s">
        <v>862</v>
      </c>
      <c r="U330" s="8" t="e">
        <f>VLOOKUP(C330,#REF!,4,FALSE)</f>
        <v>#REF!</v>
      </c>
      <c r="V330" s="8" t="e">
        <f>SUMIF(#REF!,C:C,#REF!)</f>
        <v>#REF!</v>
      </c>
      <c r="W330" s="8"/>
      <c r="X330" s="8"/>
      <c r="Y330" s="8" t="e">
        <f t="shared" si="26"/>
        <v>#REF!</v>
      </c>
      <c r="AA330" s="151" t="e">
        <f t="shared" si="28"/>
        <v>#REF!</v>
      </c>
    </row>
    <row r="331" spans="1:27" ht="13.9" hidden="1" customHeight="1">
      <c r="A331" s="53" t="s">
        <v>665</v>
      </c>
      <c r="B331" s="54" t="s">
        <v>597</v>
      </c>
      <c r="C331" s="54" t="s">
        <v>623</v>
      </c>
      <c r="D331" s="54" t="s">
        <v>624</v>
      </c>
      <c r="E331" s="55"/>
      <c r="F331" s="56">
        <v>312.98</v>
      </c>
      <c r="G331" s="56">
        <v>0</v>
      </c>
      <c r="H331" s="56">
        <v>312.98</v>
      </c>
      <c r="I331" s="180" t="e">
        <f t="shared" si="27"/>
        <v>#REF!</v>
      </c>
      <c r="J331" s="117" t="e">
        <f t="shared" si="24"/>
        <v>#REF!</v>
      </c>
      <c r="L331" s="116" t="e">
        <f>VLOOKUP(C:C,#REF!,7,FALSE)</f>
        <v>#REF!</v>
      </c>
      <c r="N331" s="161">
        <v>312.98</v>
      </c>
      <c r="O331" s="172" t="e">
        <f t="shared" si="21"/>
        <v>#REF!</v>
      </c>
      <c r="P331" s="172"/>
      <c r="Q331" s="172" t="e">
        <f t="shared" si="22"/>
        <v>#REF!</v>
      </c>
      <c r="S331" s="139" t="s">
        <v>623</v>
      </c>
      <c r="T331" s="118" t="s">
        <v>624</v>
      </c>
      <c r="U331" s="8" t="e">
        <f>VLOOKUP(C331,#REF!,4,FALSE)</f>
        <v>#REF!</v>
      </c>
      <c r="V331" s="8" t="e">
        <f>SUMIF(#REF!,C:C,#REF!)</f>
        <v>#REF!</v>
      </c>
      <c r="W331" s="8"/>
      <c r="X331" s="8"/>
      <c r="Y331" s="8" t="e">
        <f t="shared" si="26"/>
        <v>#REF!</v>
      </c>
      <c r="AA331" s="151" t="e">
        <f t="shared" si="28"/>
        <v>#REF!</v>
      </c>
    </row>
    <row r="332" spans="1:27" ht="13.9" hidden="1" customHeight="1">
      <c r="A332" s="53" t="s">
        <v>665</v>
      </c>
      <c r="B332" s="54" t="s">
        <v>597</v>
      </c>
      <c r="C332" s="54" t="s">
        <v>625</v>
      </c>
      <c r="D332" s="54" t="s">
        <v>626</v>
      </c>
      <c r="E332" s="55"/>
      <c r="F332" s="56">
        <v>126.5</v>
      </c>
      <c r="G332" s="56">
        <v>0</v>
      </c>
      <c r="H332" s="56">
        <v>126.5</v>
      </c>
      <c r="I332" s="180" t="e">
        <f t="shared" si="27"/>
        <v>#REF!</v>
      </c>
      <c r="J332" s="117" t="e">
        <f t="shared" si="24"/>
        <v>#REF!</v>
      </c>
      <c r="L332" s="116" t="e">
        <f>VLOOKUP(C:C,#REF!,7,FALSE)</f>
        <v>#REF!</v>
      </c>
      <c r="N332" s="161">
        <v>126.5</v>
      </c>
      <c r="O332" s="172" t="e">
        <f t="shared" si="21"/>
        <v>#REF!</v>
      </c>
      <c r="P332" s="172"/>
      <c r="Q332" s="172" t="e">
        <f t="shared" si="22"/>
        <v>#REF!</v>
      </c>
      <c r="S332" s="139" t="s">
        <v>625</v>
      </c>
      <c r="T332" s="118" t="s">
        <v>626</v>
      </c>
      <c r="U332" s="8"/>
      <c r="V332" s="8" t="e">
        <f>SUMIF(#REF!,C:C,#REF!)</f>
        <v>#REF!</v>
      </c>
      <c r="W332" s="8"/>
      <c r="X332" s="8"/>
      <c r="Y332" s="8" t="e">
        <f t="shared" si="26"/>
        <v>#REF!</v>
      </c>
      <c r="AA332" s="151" t="e">
        <f t="shared" si="28"/>
        <v>#REF!</v>
      </c>
    </row>
    <row r="333" spans="1:27" ht="13.9" hidden="1" customHeight="1">
      <c r="A333" s="53" t="s">
        <v>665</v>
      </c>
      <c r="B333" s="54" t="s">
        <v>597</v>
      </c>
      <c r="C333" s="54" t="s">
        <v>627</v>
      </c>
      <c r="D333" s="54" t="s">
        <v>628</v>
      </c>
      <c r="E333" s="55"/>
      <c r="F333" s="56">
        <v>49.65</v>
      </c>
      <c r="G333" s="56">
        <v>0</v>
      </c>
      <c r="H333" s="56">
        <v>49.65</v>
      </c>
      <c r="I333" s="180" t="e">
        <f t="shared" si="27"/>
        <v>#REF!</v>
      </c>
      <c r="J333" s="117" t="e">
        <f t="shared" si="24"/>
        <v>#REF!</v>
      </c>
      <c r="L333" s="116" t="e">
        <f>VLOOKUP(C:C,#REF!,7,FALSE)</f>
        <v>#REF!</v>
      </c>
      <c r="N333" s="161">
        <v>49.65</v>
      </c>
      <c r="O333" s="172" t="e">
        <f t="shared" si="21"/>
        <v>#REF!</v>
      </c>
      <c r="P333" s="172"/>
      <c r="Q333" s="172" t="e">
        <f t="shared" si="22"/>
        <v>#REF!</v>
      </c>
      <c r="S333" s="139" t="s">
        <v>627</v>
      </c>
      <c r="T333" s="118" t="s">
        <v>628</v>
      </c>
      <c r="U333" s="8"/>
      <c r="V333" s="8" t="e">
        <f>SUMIF(#REF!,C:C,#REF!)</f>
        <v>#REF!</v>
      </c>
      <c r="W333" s="8"/>
      <c r="X333" s="8"/>
      <c r="Y333" s="8" t="e">
        <f t="shared" si="26"/>
        <v>#REF!</v>
      </c>
      <c r="AA333" s="151" t="e">
        <f t="shared" si="28"/>
        <v>#REF!</v>
      </c>
    </row>
    <row r="334" spans="1:27" ht="13.9" hidden="1" customHeight="1">
      <c r="A334" s="53" t="s">
        <v>665</v>
      </c>
      <c r="B334" s="54" t="s">
        <v>597</v>
      </c>
      <c r="C334" s="54" t="s">
        <v>863</v>
      </c>
      <c r="D334" s="54" t="s">
        <v>864</v>
      </c>
      <c r="E334" s="55"/>
      <c r="F334" s="56"/>
      <c r="G334" s="56"/>
      <c r="H334" s="56"/>
      <c r="I334" s="180" t="e">
        <f t="shared" si="27"/>
        <v>#REF!</v>
      </c>
      <c r="J334" s="117" t="e">
        <f t="shared" si="24"/>
        <v>#REF!</v>
      </c>
      <c r="L334" s="116" t="e">
        <f>VLOOKUP(C:C,#REF!,7,FALSE)</f>
        <v>#REF!</v>
      </c>
      <c r="N334" s="161"/>
      <c r="O334" s="172" t="e">
        <f t="shared" si="21"/>
        <v>#REF!</v>
      </c>
      <c r="P334" s="172"/>
      <c r="Q334" s="172" t="e">
        <f t="shared" si="22"/>
        <v>#REF!</v>
      </c>
      <c r="S334" s="139" t="s">
        <v>863</v>
      </c>
      <c r="T334" s="118" t="s">
        <v>864</v>
      </c>
      <c r="U334" s="8" t="e">
        <f>VLOOKUP(C334,#REF!,4,FALSE)</f>
        <v>#REF!</v>
      </c>
      <c r="V334" s="8" t="e">
        <f>SUMIF(#REF!,C:C,#REF!)</f>
        <v>#REF!</v>
      </c>
      <c r="W334" s="8"/>
      <c r="X334" s="8"/>
      <c r="Y334" s="8" t="e">
        <f t="shared" si="26"/>
        <v>#REF!</v>
      </c>
      <c r="AA334" s="151" t="e">
        <f t="shared" si="28"/>
        <v>#REF!</v>
      </c>
    </row>
    <row r="335" spans="1:27" ht="13.9" hidden="1" customHeight="1">
      <c r="A335" s="53" t="s">
        <v>665</v>
      </c>
      <c r="B335" s="54" t="s">
        <v>597</v>
      </c>
      <c r="C335" s="54" t="s">
        <v>629</v>
      </c>
      <c r="D335" s="54" t="s">
        <v>630</v>
      </c>
      <c r="E335" s="55"/>
      <c r="F335" s="56">
        <v>2671.8</v>
      </c>
      <c r="G335" s="56">
        <v>0</v>
      </c>
      <c r="H335" s="56">
        <v>2671.8</v>
      </c>
      <c r="I335" s="180" t="e">
        <f t="shared" si="27"/>
        <v>#REF!</v>
      </c>
      <c r="J335" s="117" t="e">
        <f t="shared" si="24"/>
        <v>#REF!</v>
      </c>
      <c r="L335" s="116" t="e">
        <f>VLOOKUP(C:C,#REF!,7,FALSE)</f>
        <v>#REF!</v>
      </c>
      <c r="N335" s="161">
        <v>2671.8</v>
      </c>
      <c r="O335" s="172" t="e">
        <f t="shared" si="21"/>
        <v>#REF!</v>
      </c>
      <c r="P335" s="172"/>
      <c r="Q335" s="172" t="e">
        <f t="shared" si="22"/>
        <v>#REF!</v>
      </c>
      <c r="S335" s="139" t="s">
        <v>629</v>
      </c>
      <c r="T335" s="118" t="s">
        <v>630</v>
      </c>
      <c r="U335" s="8" t="e">
        <f>VLOOKUP(C335,#REF!,4,FALSE)</f>
        <v>#REF!</v>
      </c>
      <c r="V335" s="8" t="e">
        <f>SUMIF(#REF!,C:C,#REF!)</f>
        <v>#REF!</v>
      </c>
      <c r="W335" s="8"/>
      <c r="X335" s="8"/>
      <c r="Y335" s="8" t="e">
        <f t="shared" si="26"/>
        <v>#REF!</v>
      </c>
      <c r="AA335" s="151" t="e">
        <f t="shared" si="28"/>
        <v>#REF!</v>
      </c>
    </row>
    <row r="336" spans="1:27" ht="13.9" hidden="1" customHeight="1">
      <c r="A336" s="53" t="s">
        <v>665</v>
      </c>
      <c r="B336" s="134" t="s">
        <v>715</v>
      </c>
      <c r="C336" s="133" t="s">
        <v>865</v>
      </c>
      <c r="D336" s="134" t="s">
        <v>866</v>
      </c>
      <c r="E336" s="55"/>
      <c r="F336" s="56"/>
      <c r="G336" s="56"/>
      <c r="H336" s="56"/>
      <c r="I336" s="180" t="e">
        <f t="shared" si="27"/>
        <v>#REF!</v>
      </c>
      <c r="J336" s="184" t="e">
        <f t="shared" si="24"/>
        <v>#REF!</v>
      </c>
      <c r="L336" s="116" t="e">
        <f>VLOOKUP(C:C,#REF!,7,FALSE)</f>
        <v>#REF!</v>
      </c>
      <c r="N336" s="161"/>
      <c r="O336" s="172" t="e">
        <f t="shared" si="21"/>
        <v>#REF!</v>
      </c>
      <c r="P336" s="172"/>
      <c r="Q336" s="172" t="e">
        <f t="shared" si="22"/>
        <v>#REF!</v>
      </c>
      <c r="S336" s="139" t="s">
        <v>865</v>
      </c>
      <c r="T336" s="118" t="s">
        <v>866</v>
      </c>
      <c r="U336" s="8"/>
      <c r="V336" s="8"/>
      <c r="W336" s="137">
        <v>312462.49</v>
      </c>
      <c r="X336" s="137" t="e">
        <f>SUMIF(#REF!,S:S,#REF!)</f>
        <v>#REF!</v>
      </c>
      <c r="Y336" s="137" t="e">
        <f>+U336+V336+W336+X336</f>
        <v>#REF!</v>
      </c>
      <c r="AA336" s="151" t="e">
        <f t="shared" si="28"/>
        <v>#REF!</v>
      </c>
    </row>
    <row r="337" spans="1:27" ht="13.9" hidden="1" customHeight="1">
      <c r="A337" s="53" t="s">
        <v>665</v>
      </c>
      <c r="B337" s="134" t="s">
        <v>715</v>
      </c>
      <c r="C337" s="133" t="s">
        <v>867</v>
      </c>
      <c r="D337" s="134" t="s">
        <v>868</v>
      </c>
      <c r="E337" s="55"/>
      <c r="F337" s="56"/>
      <c r="G337" s="56"/>
      <c r="H337" s="56"/>
      <c r="I337" s="180" t="e">
        <f t="shared" si="27"/>
        <v>#REF!</v>
      </c>
      <c r="J337" s="184" t="e">
        <f t="shared" si="24"/>
        <v>#REF!</v>
      </c>
      <c r="L337" s="116" t="e">
        <f>VLOOKUP(C:C,#REF!,7,FALSE)</f>
        <v>#REF!</v>
      </c>
      <c r="N337" s="161"/>
      <c r="O337" s="172" t="e">
        <f t="shared" si="21"/>
        <v>#REF!</v>
      </c>
      <c r="P337" s="172"/>
      <c r="Q337" s="172" t="e">
        <f t="shared" si="22"/>
        <v>#REF!</v>
      </c>
      <c r="S337" s="139" t="s">
        <v>867</v>
      </c>
      <c r="T337" s="118" t="s">
        <v>868</v>
      </c>
      <c r="U337" s="8"/>
      <c r="V337" s="8"/>
      <c r="W337" s="137">
        <v>1060.1099999999999</v>
      </c>
      <c r="X337" s="137" t="e">
        <f>SUMIF(#REF!,S:S,#REF!)</f>
        <v>#REF!</v>
      </c>
      <c r="Y337" s="137" t="e">
        <f t="shared" ref="Y337:Y353" si="29">+U337+V337+W337+X337</f>
        <v>#REF!</v>
      </c>
      <c r="AA337" s="151" t="e">
        <f t="shared" si="28"/>
        <v>#REF!</v>
      </c>
    </row>
    <row r="338" spans="1:27" ht="13.9" hidden="1" customHeight="1">
      <c r="A338" s="53" t="s">
        <v>665</v>
      </c>
      <c r="B338" s="134" t="s">
        <v>715</v>
      </c>
      <c r="C338" s="133" t="s">
        <v>869</v>
      </c>
      <c r="D338" s="134" t="s">
        <v>870</v>
      </c>
      <c r="E338" s="55"/>
      <c r="F338" s="56"/>
      <c r="G338" s="56"/>
      <c r="H338" s="56"/>
      <c r="I338" s="180" t="e">
        <f t="shared" si="27"/>
        <v>#REF!</v>
      </c>
      <c r="J338" s="184" t="e">
        <f t="shared" si="24"/>
        <v>#REF!</v>
      </c>
      <c r="L338" s="116" t="e">
        <f>VLOOKUP(C:C,#REF!,7,FALSE)</f>
        <v>#REF!</v>
      </c>
      <c r="N338" s="161"/>
      <c r="O338" s="172" t="e">
        <f t="shared" si="21"/>
        <v>#REF!</v>
      </c>
      <c r="P338" s="172"/>
      <c r="Q338" s="172" t="e">
        <f t="shared" si="22"/>
        <v>#REF!</v>
      </c>
      <c r="S338" s="139" t="s">
        <v>869</v>
      </c>
      <c r="T338" s="118" t="s">
        <v>870</v>
      </c>
      <c r="U338" s="8"/>
      <c r="V338" s="8"/>
      <c r="W338" s="137">
        <v>4510.03</v>
      </c>
      <c r="X338" s="137" t="e">
        <f>SUMIF(#REF!,S:S,#REF!)</f>
        <v>#REF!</v>
      </c>
      <c r="Y338" s="137" t="e">
        <f t="shared" si="29"/>
        <v>#REF!</v>
      </c>
      <c r="AA338" s="151" t="e">
        <f t="shared" si="28"/>
        <v>#REF!</v>
      </c>
    </row>
    <row r="339" spans="1:27" ht="13.9" hidden="1" customHeight="1">
      <c r="A339" s="53" t="s">
        <v>665</v>
      </c>
      <c r="B339" s="134" t="s">
        <v>717</v>
      </c>
      <c r="C339" s="133" t="s">
        <v>871</v>
      </c>
      <c r="D339" s="134" t="s">
        <v>872</v>
      </c>
      <c r="E339" s="55"/>
      <c r="F339" s="56"/>
      <c r="G339" s="56"/>
      <c r="H339" s="56"/>
      <c r="I339" s="180" t="e">
        <f t="shared" si="27"/>
        <v>#REF!</v>
      </c>
      <c r="J339" s="117" t="e">
        <f t="shared" si="24"/>
        <v>#REF!</v>
      </c>
      <c r="L339" s="116" t="e">
        <f>VLOOKUP(C:C,#REF!,7,FALSE)</f>
        <v>#REF!</v>
      </c>
      <c r="N339" s="161"/>
      <c r="O339" s="172" t="e">
        <f t="shared" si="21"/>
        <v>#REF!</v>
      </c>
      <c r="P339" s="172"/>
      <c r="Q339" s="172" t="e">
        <f t="shared" si="22"/>
        <v>#REF!</v>
      </c>
      <c r="S339" s="139" t="s">
        <v>871</v>
      </c>
      <c r="T339" s="118" t="s">
        <v>872</v>
      </c>
      <c r="U339" s="8"/>
      <c r="V339" s="8"/>
      <c r="W339" s="137">
        <v>40651.35</v>
      </c>
      <c r="X339" s="137" t="e">
        <f>SUMIF(#REF!,S:S,#REF!)</f>
        <v>#REF!</v>
      </c>
      <c r="Y339" s="137" t="e">
        <f t="shared" si="29"/>
        <v>#REF!</v>
      </c>
      <c r="AA339" s="151" t="e">
        <f t="shared" si="28"/>
        <v>#REF!</v>
      </c>
    </row>
    <row r="340" spans="1:27" ht="13.9" hidden="1" customHeight="1">
      <c r="A340" s="53" t="s">
        <v>665</v>
      </c>
      <c r="B340" s="134" t="s">
        <v>717</v>
      </c>
      <c r="C340" s="133" t="s">
        <v>873</v>
      </c>
      <c r="D340" s="134" t="s">
        <v>874</v>
      </c>
      <c r="E340" s="55"/>
      <c r="F340" s="56"/>
      <c r="G340" s="56"/>
      <c r="H340" s="56"/>
      <c r="I340" s="180" t="e">
        <f t="shared" si="27"/>
        <v>#REF!</v>
      </c>
      <c r="J340" s="117" t="e">
        <f t="shared" si="24"/>
        <v>#REF!</v>
      </c>
      <c r="L340" s="116" t="e">
        <f>VLOOKUP(C:C,#REF!,7,FALSE)</f>
        <v>#REF!</v>
      </c>
      <c r="N340" s="161"/>
      <c r="O340" s="172" t="e">
        <f t="shared" si="21"/>
        <v>#REF!</v>
      </c>
      <c r="P340" s="172"/>
      <c r="Q340" s="172" t="e">
        <f t="shared" si="22"/>
        <v>#REF!</v>
      </c>
      <c r="S340" s="139" t="s">
        <v>873</v>
      </c>
      <c r="T340" s="118" t="s">
        <v>874</v>
      </c>
      <c r="U340" s="8"/>
      <c r="V340" s="8"/>
      <c r="W340" s="137">
        <v>460376.65</v>
      </c>
      <c r="X340" s="137" t="e">
        <f>SUMIF(#REF!,S:S,#REF!)</f>
        <v>#REF!</v>
      </c>
      <c r="Y340" s="137" t="e">
        <f t="shared" si="29"/>
        <v>#REF!</v>
      </c>
      <c r="AA340" s="151" t="e">
        <f t="shared" si="28"/>
        <v>#REF!</v>
      </c>
    </row>
    <row r="341" spans="1:27" ht="13.9" hidden="1" customHeight="1">
      <c r="A341" s="53" t="s">
        <v>665</v>
      </c>
      <c r="B341" s="134" t="s">
        <v>717</v>
      </c>
      <c r="C341" s="133" t="s">
        <v>875</v>
      </c>
      <c r="D341" s="134" t="s">
        <v>876</v>
      </c>
      <c r="E341" s="55"/>
      <c r="F341" s="56"/>
      <c r="G341" s="56"/>
      <c r="H341" s="56"/>
      <c r="I341" s="180" t="e">
        <f t="shared" si="27"/>
        <v>#REF!</v>
      </c>
      <c r="J341" s="117" t="e">
        <f t="shared" si="24"/>
        <v>#REF!</v>
      </c>
      <c r="L341" s="116" t="e">
        <f>VLOOKUP(C:C,#REF!,7,FALSE)</f>
        <v>#REF!</v>
      </c>
      <c r="N341" s="161"/>
      <c r="O341" s="172" t="e">
        <f t="shared" si="21"/>
        <v>#REF!</v>
      </c>
      <c r="P341" s="172"/>
      <c r="Q341" s="172" t="e">
        <f t="shared" si="22"/>
        <v>#REF!</v>
      </c>
      <c r="S341" s="139" t="s">
        <v>875</v>
      </c>
      <c r="T341" s="118" t="s">
        <v>876</v>
      </c>
      <c r="U341" s="8"/>
      <c r="V341" s="8"/>
      <c r="W341" s="137">
        <v>41103.01</v>
      </c>
      <c r="X341" s="137" t="e">
        <f>SUMIF(#REF!,S:S,#REF!)</f>
        <v>#REF!</v>
      </c>
      <c r="Y341" s="137" t="e">
        <f t="shared" si="29"/>
        <v>#REF!</v>
      </c>
      <c r="AA341" s="151" t="e">
        <f t="shared" si="28"/>
        <v>#REF!</v>
      </c>
    </row>
    <row r="342" spans="1:27" ht="13.9" hidden="1" customHeight="1">
      <c r="A342" s="53" t="s">
        <v>665</v>
      </c>
      <c r="B342" s="134" t="s">
        <v>717</v>
      </c>
      <c r="C342" s="133" t="s">
        <v>877</v>
      </c>
      <c r="D342" s="134" t="s">
        <v>878</v>
      </c>
      <c r="E342" s="55"/>
      <c r="F342" s="56"/>
      <c r="G342" s="56"/>
      <c r="H342" s="56"/>
      <c r="I342" s="57" t="e">
        <f t="shared" si="27"/>
        <v>#REF!</v>
      </c>
      <c r="J342" s="117" t="e">
        <f t="shared" si="24"/>
        <v>#REF!</v>
      </c>
      <c r="L342" s="116" t="e">
        <f>VLOOKUP(C:C,#REF!,7,FALSE)</f>
        <v>#REF!</v>
      </c>
      <c r="N342" s="161"/>
      <c r="O342" s="172" t="e">
        <f t="shared" si="21"/>
        <v>#REF!</v>
      </c>
      <c r="P342" s="172"/>
      <c r="Q342" s="172" t="e">
        <f t="shared" si="22"/>
        <v>#REF!</v>
      </c>
      <c r="S342" s="139" t="s">
        <v>877</v>
      </c>
      <c r="T342" s="118" t="s">
        <v>878</v>
      </c>
      <c r="U342" s="8"/>
      <c r="V342" s="8"/>
      <c r="W342" s="115">
        <f>63782.98-5220.1</f>
        <v>58562.880000000005</v>
      </c>
      <c r="X342" s="137" t="e">
        <f>SUMIF(#REF!,S:S,#REF!)</f>
        <v>#REF!</v>
      </c>
      <c r="Y342" s="137" t="e">
        <f t="shared" si="29"/>
        <v>#REF!</v>
      </c>
      <c r="AA342" s="151" t="e">
        <f t="shared" si="28"/>
        <v>#REF!</v>
      </c>
    </row>
    <row r="343" spans="1:27" ht="13.9" hidden="1" customHeight="1">
      <c r="A343" s="53" t="s">
        <v>665</v>
      </c>
      <c r="B343" s="134" t="s">
        <v>717</v>
      </c>
      <c r="C343" s="133" t="s">
        <v>879</v>
      </c>
      <c r="D343" s="134" t="s">
        <v>880</v>
      </c>
      <c r="E343" s="55"/>
      <c r="F343" s="56"/>
      <c r="G343" s="56"/>
      <c r="H343" s="56"/>
      <c r="I343" s="180" t="e">
        <f t="shared" si="27"/>
        <v>#REF!</v>
      </c>
      <c r="J343" s="117" t="e">
        <f t="shared" si="24"/>
        <v>#REF!</v>
      </c>
      <c r="L343" s="116" t="e">
        <f>VLOOKUP(C:C,#REF!,7,FALSE)</f>
        <v>#REF!</v>
      </c>
      <c r="N343" s="161"/>
      <c r="O343" s="172" t="e">
        <f t="shared" si="21"/>
        <v>#REF!</v>
      </c>
      <c r="P343" s="172"/>
      <c r="Q343" s="172" t="e">
        <f t="shared" si="22"/>
        <v>#REF!</v>
      </c>
      <c r="S343" s="139" t="s">
        <v>879</v>
      </c>
      <c r="T343" s="118" t="s">
        <v>880</v>
      </c>
      <c r="U343" s="8"/>
      <c r="V343" s="8"/>
      <c r="W343" s="137">
        <v>22949.599999999999</v>
      </c>
      <c r="X343" s="137" t="e">
        <f>SUMIF(#REF!,S:S,#REF!)</f>
        <v>#REF!</v>
      </c>
      <c r="Y343" s="137" t="e">
        <f t="shared" si="29"/>
        <v>#REF!</v>
      </c>
      <c r="AA343" s="151" t="e">
        <f t="shared" si="28"/>
        <v>#REF!</v>
      </c>
    </row>
    <row r="344" spans="1:27" ht="13.9" hidden="1" customHeight="1">
      <c r="A344" s="53" t="s">
        <v>665</v>
      </c>
      <c r="B344" s="134" t="s">
        <v>717</v>
      </c>
      <c r="C344" s="133" t="s">
        <v>881</v>
      </c>
      <c r="D344" s="134" t="s">
        <v>882</v>
      </c>
      <c r="E344" s="55"/>
      <c r="F344" s="56"/>
      <c r="G344" s="56"/>
      <c r="H344" s="56"/>
      <c r="I344" s="180" t="e">
        <f t="shared" si="27"/>
        <v>#REF!</v>
      </c>
      <c r="J344" s="117" t="e">
        <f t="shared" si="24"/>
        <v>#REF!</v>
      </c>
      <c r="L344" s="116" t="e">
        <f>VLOOKUP(C:C,#REF!,7,FALSE)</f>
        <v>#REF!</v>
      </c>
      <c r="N344" s="161"/>
      <c r="O344" s="172" t="e">
        <f t="shared" si="21"/>
        <v>#REF!</v>
      </c>
      <c r="P344" s="172"/>
      <c r="Q344" s="172" t="e">
        <f t="shared" si="22"/>
        <v>#REF!</v>
      </c>
      <c r="S344" s="139" t="s">
        <v>881</v>
      </c>
      <c r="T344" s="118" t="s">
        <v>882</v>
      </c>
      <c r="U344" s="8"/>
      <c r="V344" s="8"/>
      <c r="W344" s="137">
        <v>93838.98</v>
      </c>
      <c r="X344" s="137" t="e">
        <f>SUMIF(#REF!,S:S,#REF!)</f>
        <v>#REF!</v>
      </c>
      <c r="Y344" s="137" t="e">
        <f t="shared" si="29"/>
        <v>#REF!</v>
      </c>
      <c r="AA344" s="151" t="e">
        <f t="shared" si="28"/>
        <v>#REF!</v>
      </c>
    </row>
    <row r="345" spans="1:27" ht="13.9" hidden="1" customHeight="1">
      <c r="A345" s="53" t="s">
        <v>665</v>
      </c>
      <c r="B345" s="134" t="s">
        <v>717</v>
      </c>
      <c r="C345" s="133" t="s">
        <v>883</v>
      </c>
      <c r="D345" s="134" t="s">
        <v>884</v>
      </c>
      <c r="E345" s="55"/>
      <c r="F345" s="56"/>
      <c r="G345" s="56"/>
      <c r="H345" s="56"/>
      <c r="I345" s="180" t="e">
        <f t="shared" si="27"/>
        <v>#REF!</v>
      </c>
      <c r="J345" s="117" t="e">
        <f t="shared" si="24"/>
        <v>#REF!</v>
      </c>
      <c r="L345" s="116" t="e">
        <f>VLOOKUP(C:C,#REF!,7,FALSE)</f>
        <v>#REF!</v>
      </c>
      <c r="N345" s="161"/>
      <c r="O345" s="172" t="e">
        <f t="shared" si="21"/>
        <v>#REF!</v>
      </c>
      <c r="P345" s="172"/>
      <c r="Q345" s="172" t="e">
        <f t="shared" si="22"/>
        <v>#REF!</v>
      </c>
      <c r="S345" s="139" t="s">
        <v>883</v>
      </c>
      <c r="T345" s="118" t="s">
        <v>884</v>
      </c>
      <c r="U345" s="8"/>
      <c r="V345" s="8"/>
      <c r="W345" s="137">
        <v>84730.67</v>
      </c>
      <c r="X345" s="137" t="e">
        <f>SUMIF(#REF!,S:S,#REF!)</f>
        <v>#REF!</v>
      </c>
      <c r="Y345" s="137" t="e">
        <f t="shared" si="29"/>
        <v>#REF!</v>
      </c>
      <c r="AA345" s="151" t="e">
        <f t="shared" si="28"/>
        <v>#REF!</v>
      </c>
    </row>
    <row r="346" spans="1:27" ht="13.9" hidden="1" customHeight="1">
      <c r="A346" s="53" t="s">
        <v>665</v>
      </c>
      <c r="B346" s="134" t="s">
        <v>717</v>
      </c>
      <c r="C346" s="133" t="s">
        <v>885</v>
      </c>
      <c r="D346" s="134" t="s">
        <v>886</v>
      </c>
      <c r="E346" s="55"/>
      <c r="F346" s="56"/>
      <c r="G346" s="56"/>
      <c r="H346" s="56"/>
      <c r="I346" s="180" t="e">
        <f t="shared" si="27"/>
        <v>#REF!</v>
      </c>
      <c r="J346" s="117" t="e">
        <f t="shared" si="24"/>
        <v>#REF!</v>
      </c>
      <c r="L346" s="116" t="e">
        <f>VLOOKUP(C:C,#REF!,7,FALSE)</f>
        <v>#REF!</v>
      </c>
      <c r="N346" s="161"/>
      <c r="O346" s="172" t="e">
        <f t="shared" si="21"/>
        <v>#REF!</v>
      </c>
      <c r="P346" s="172"/>
      <c r="Q346" s="172" t="e">
        <f t="shared" si="22"/>
        <v>#REF!</v>
      </c>
      <c r="S346" s="139" t="s">
        <v>885</v>
      </c>
      <c r="T346" s="118" t="s">
        <v>886</v>
      </c>
      <c r="U346" s="8"/>
      <c r="V346" s="8"/>
      <c r="W346" s="137">
        <v>1098188.44</v>
      </c>
      <c r="X346" s="137" t="e">
        <f>SUMIF(#REF!,S:S,#REF!)</f>
        <v>#REF!</v>
      </c>
      <c r="Y346" s="137" t="e">
        <f t="shared" si="29"/>
        <v>#REF!</v>
      </c>
      <c r="AA346" s="151" t="e">
        <f t="shared" si="28"/>
        <v>#REF!</v>
      </c>
    </row>
    <row r="347" spans="1:27" ht="13.9" hidden="1" customHeight="1">
      <c r="A347" s="53" t="s">
        <v>665</v>
      </c>
      <c r="B347" s="134" t="s">
        <v>717</v>
      </c>
      <c r="C347" s="133" t="s">
        <v>887</v>
      </c>
      <c r="D347" s="134" t="s">
        <v>888</v>
      </c>
      <c r="E347" s="55"/>
      <c r="F347" s="56"/>
      <c r="G347" s="56"/>
      <c r="H347" s="56"/>
      <c r="I347" s="180" t="e">
        <f t="shared" si="27"/>
        <v>#REF!</v>
      </c>
      <c r="J347" s="117" t="e">
        <f t="shared" si="24"/>
        <v>#REF!</v>
      </c>
      <c r="L347" s="116" t="e">
        <f>VLOOKUP(C:C,#REF!,7,FALSE)</f>
        <v>#REF!</v>
      </c>
      <c r="N347" s="161"/>
      <c r="O347" s="172" t="e">
        <f t="shared" si="21"/>
        <v>#REF!</v>
      </c>
      <c r="P347" s="172"/>
      <c r="Q347" s="172" t="e">
        <f t="shared" si="22"/>
        <v>#REF!</v>
      </c>
      <c r="S347" s="139" t="s">
        <v>887</v>
      </c>
      <c r="T347" s="118" t="s">
        <v>888</v>
      </c>
      <c r="U347" s="8"/>
      <c r="V347" s="8"/>
      <c r="W347" s="137">
        <v>28057.9</v>
      </c>
      <c r="X347" s="137" t="e">
        <f>SUMIF(#REF!,S:S,#REF!)</f>
        <v>#REF!</v>
      </c>
      <c r="Y347" s="137" t="e">
        <f t="shared" si="29"/>
        <v>#REF!</v>
      </c>
      <c r="AA347" s="151" t="e">
        <f t="shared" si="28"/>
        <v>#REF!</v>
      </c>
    </row>
    <row r="348" spans="1:27" ht="13.9" hidden="1" customHeight="1">
      <c r="A348" s="53" t="s">
        <v>665</v>
      </c>
      <c r="B348" s="134" t="s">
        <v>717</v>
      </c>
      <c r="C348" s="133" t="s">
        <v>889</v>
      </c>
      <c r="D348" s="134" t="s">
        <v>890</v>
      </c>
      <c r="E348" s="55"/>
      <c r="F348" s="56"/>
      <c r="G348" s="56"/>
      <c r="H348" s="56"/>
      <c r="I348" s="180" t="e">
        <f t="shared" si="27"/>
        <v>#REF!</v>
      </c>
      <c r="J348" s="117" t="e">
        <f t="shared" si="24"/>
        <v>#REF!</v>
      </c>
      <c r="L348" s="116" t="e">
        <f>VLOOKUP(C:C,#REF!,7,FALSE)</f>
        <v>#REF!</v>
      </c>
      <c r="N348" s="161"/>
      <c r="O348" s="172" t="e">
        <f t="shared" si="21"/>
        <v>#REF!</v>
      </c>
      <c r="P348" s="172"/>
      <c r="Q348" s="172" t="e">
        <f t="shared" si="22"/>
        <v>#REF!</v>
      </c>
      <c r="S348" s="139" t="s">
        <v>889</v>
      </c>
      <c r="T348" s="118" t="s">
        <v>890</v>
      </c>
      <c r="U348" s="8"/>
      <c r="V348" s="8"/>
      <c r="W348" s="137">
        <v>0</v>
      </c>
      <c r="X348" s="137" t="e">
        <f>SUMIF(#REF!,S:S,#REF!)</f>
        <v>#REF!</v>
      </c>
      <c r="Y348" s="137" t="e">
        <f t="shared" si="29"/>
        <v>#REF!</v>
      </c>
      <c r="AA348" s="151" t="e">
        <f t="shared" si="28"/>
        <v>#REF!</v>
      </c>
    </row>
    <row r="349" spans="1:27" ht="13.9" hidden="1" customHeight="1">
      <c r="A349" s="53" t="s">
        <v>665</v>
      </c>
      <c r="B349" s="134" t="s">
        <v>717</v>
      </c>
      <c r="C349" s="133" t="s">
        <v>891</v>
      </c>
      <c r="D349" s="134" t="s">
        <v>892</v>
      </c>
      <c r="E349" s="55"/>
      <c r="F349" s="56"/>
      <c r="G349" s="56"/>
      <c r="H349" s="56"/>
      <c r="I349" s="180" t="e">
        <f t="shared" si="27"/>
        <v>#REF!</v>
      </c>
      <c r="J349" s="117" t="e">
        <f t="shared" si="24"/>
        <v>#REF!</v>
      </c>
      <c r="L349" s="116" t="e">
        <f>VLOOKUP(C:C,#REF!,7,FALSE)</f>
        <v>#REF!</v>
      </c>
      <c r="N349" s="161"/>
      <c r="O349" s="172" t="e">
        <f t="shared" si="21"/>
        <v>#REF!</v>
      </c>
      <c r="P349" s="172"/>
      <c r="Q349" s="172" t="e">
        <f t="shared" si="22"/>
        <v>#REF!</v>
      </c>
      <c r="S349" s="139" t="s">
        <v>891</v>
      </c>
      <c r="T349" s="118" t="s">
        <v>892</v>
      </c>
      <c r="U349" s="8"/>
      <c r="V349" s="8"/>
      <c r="W349" s="137">
        <v>92848</v>
      </c>
      <c r="X349" s="137" t="e">
        <f>SUMIF(#REF!,S:S,#REF!)</f>
        <v>#REF!</v>
      </c>
      <c r="Y349" s="137" t="e">
        <f t="shared" si="29"/>
        <v>#REF!</v>
      </c>
      <c r="AA349" s="151" t="e">
        <f t="shared" si="28"/>
        <v>#REF!</v>
      </c>
    </row>
    <row r="350" spans="1:27" ht="13.9" hidden="1" customHeight="1">
      <c r="A350" s="53" t="s">
        <v>665</v>
      </c>
      <c r="B350" s="134" t="s">
        <v>717</v>
      </c>
      <c r="C350" s="133" t="s">
        <v>893</v>
      </c>
      <c r="D350" s="134" t="s">
        <v>894</v>
      </c>
      <c r="E350" s="55"/>
      <c r="F350" s="56"/>
      <c r="G350" s="56"/>
      <c r="H350" s="56"/>
      <c r="I350" s="180" t="e">
        <f t="shared" si="27"/>
        <v>#REF!</v>
      </c>
      <c r="J350" s="117" t="e">
        <f t="shared" si="24"/>
        <v>#REF!</v>
      </c>
      <c r="L350" s="116" t="e">
        <f>VLOOKUP(C:C,#REF!,7,FALSE)</f>
        <v>#REF!</v>
      </c>
      <c r="N350" s="161"/>
      <c r="O350" s="172" t="e">
        <f t="shared" si="21"/>
        <v>#REF!</v>
      </c>
      <c r="P350" s="172"/>
      <c r="Q350" s="172" t="e">
        <f t="shared" si="22"/>
        <v>#REF!</v>
      </c>
      <c r="S350" s="139" t="s">
        <v>893</v>
      </c>
      <c r="T350" s="118" t="s">
        <v>894</v>
      </c>
      <c r="U350" s="8"/>
      <c r="V350" s="8"/>
      <c r="W350" s="137">
        <v>1330.77</v>
      </c>
      <c r="X350" s="137" t="e">
        <f>SUMIF(#REF!,S:S,#REF!)</f>
        <v>#REF!</v>
      </c>
      <c r="Y350" s="137" t="e">
        <f t="shared" si="29"/>
        <v>#REF!</v>
      </c>
      <c r="AA350" s="151" t="e">
        <f t="shared" si="28"/>
        <v>#REF!</v>
      </c>
    </row>
    <row r="351" spans="1:27" ht="13.9" hidden="1" customHeight="1">
      <c r="A351" s="53" t="s">
        <v>665</v>
      </c>
      <c r="B351" s="134" t="s">
        <v>717</v>
      </c>
      <c r="C351" s="133" t="s">
        <v>895</v>
      </c>
      <c r="D351" s="134" t="s">
        <v>896</v>
      </c>
      <c r="E351" s="55"/>
      <c r="F351" s="56"/>
      <c r="G351" s="56"/>
      <c r="H351" s="56"/>
      <c r="I351" s="180" t="e">
        <f t="shared" si="27"/>
        <v>#REF!</v>
      </c>
      <c r="J351" s="117" t="e">
        <f t="shared" si="24"/>
        <v>#REF!</v>
      </c>
      <c r="L351" s="116" t="e">
        <f>VLOOKUP(C:C,#REF!,7,FALSE)</f>
        <v>#REF!</v>
      </c>
      <c r="N351" s="161"/>
      <c r="O351" s="172" t="e">
        <f t="shared" si="21"/>
        <v>#REF!</v>
      </c>
      <c r="P351" s="172"/>
      <c r="Q351" s="172" t="e">
        <f t="shared" si="22"/>
        <v>#REF!</v>
      </c>
      <c r="S351" s="139" t="s">
        <v>895</v>
      </c>
      <c r="T351" s="118" t="s">
        <v>896</v>
      </c>
      <c r="U351" s="8"/>
      <c r="V351" s="8"/>
      <c r="W351" s="137">
        <v>1415.16</v>
      </c>
      <c r="X351" s="137" t="e">
        <f>SUMIF(#REF!,S:S,#REF!)</f>
        <v>#REF!</v>
      </c>
      <c r="Y351" s="137" t="e">
        <f t="shared" si="29"/>
        <v>#REF!</v>
      </c>
      <c r="AA351" s="151" t="e">
        <f t="shared" si="28"/>
        <v>#REF!</v>
      </c>
    </row>
    <row r="352" spans="1:27" ht="13.9" hidden="1" customHeight="1">
      <c r="A352" s="53" t="s">
        <v>665</v>
      </c>
      <c r="B352" s="134" t="s">
        <v>717</v>
      </c>
      <c r="C352" s="133" t="s">
        <v>897</v>
      </c>
      <c r="D352" s="134" t="s">
        <v>898</v>
      </c>
      <c r="E352" s="55"/>
      <c r="F352" s="56"/>
      <c r="G352" s="56"/>
      <c r="H352" s="56"/>
      <c r="I352" s="180" t="e">
        <f t="shared" si="27"/>
        <v>#REF!</v>
      </c>
      <c r="J352" s="117" t="e">
        <f t="shared" si="24"/>
        <v>#REF!</v>
      </c>
      <c r="L352" s="116" t="e">
        <f>VLOOKUP(C:C,#REF!,7,FALSE)</f>
        <v>#REF!</v>
      </c>
      <c r="N352" s="161"/>
      <c r="O352" s="172" t="e">
        <f t="shared" si="21"/>
        <v>#REF!</v>
      </c>
      <c r="P352" s="172"/>
      <c r="Q352" s="172" t="e">
        <f t="shared" si="22"/>
        <v>#REF!</v>
      </c>
      <c r="S352" s="139" t="s">
        <v>897</v>
      </c>
      <c r="T352" s="118" t="s">
        <v>898</v>
      </c>
      <c r="U352" s="8"/>
      <c r="V352" s="8"/>
      <c r="W352" s="137">
        <v>226702.24</v>
      </c>
      <c r="X352" s="137" t="e">
        <f>SUMIF(#REF!,S:S,#REF!)</f>
        <v>#REF!</v>
      </c>
      <c r="Y352" s="137" t="e">
        <f t="shared" si="29"/>
        <v>#REF!</v>
      </c>
      <c r="AA352" s="151" t="e">
        <f t="shared" si="28"/>
        <v>#REF!</v>
      </c>
    </row>
    <row r="353" spans="1:27" ht="13.9" hidden="1" customHeight="1">
      <c r="A353" s="53" t="s">
        <v>665</v>
      </c>
      <c r="B353" s="53" t="s">
        <v>717</v>
      </c>
      <c r="C353" s="176" t="s">
        <v>899</v>
      </c>
      <c r="D353" s="177" t="s">
        <v>900</v>
      </c>
      <c r="E353" s="55"/>
      <c r="F353" s="56"/>
      <c r="G353" s="56"/>
      <c r="H353" s="56"/>
      <c r="I353" s="180" t="e">
        <f t="shared" si="27"/>
        <v>#REF!</v>
      </c>
      <c r="J353" s="117" t="e">
        <f t="shared" si="24"/>
        <v>#REF!</v>
      </c>
      <c r="L353" s="116" t="e">
        <f>VLOOKUP(C:C,#REF!,7,FALSE)</f>
        <v>#REF!</v>
      </c>
      <c r="N353" s="161"/>
      <c r="O353" s="172" t="e">
        <f t="shared" si="21"/>
        <v>#REF!</v>
      </c>
      <c r="P353" s="172"/>
      <c r="Q353" s="172" t="e">
        <f t="shared" si="22"/>
        <v>#REF!</v>
      </c>
      <c r="S353" s="139" t="s">
        <v>899</v>
      </c>
      <c r="T353" s="118" t="s">
        <v>900</v>
      </c>
      <c r="U353" s="8"/>
      <c r="V353" s="8"/>
      <c r="W353" s="137">
        <v>0</v>
      </c>
      <c r="X353" s="137" t="e">
        <f>SUMIF(#REF!,S:S,#REF!)</f>
        <v>#REF!</v>
      </c>
      <c r="Y353" s="137" t="e">
        <f t="shared" si="29"/>
        <v>#REF!</v>
      </c>
      <c r="AA353" s="151" t="e">
        <f t="shared" si="28"/>
        <v>#REF!</v>
      </c>
    </row>
    <row r="354" spans="1:27" ht="13.9" hidden="1" customHeight="1">
      <c r="A354" s="53" t="s">
        <v>665</v>
      </c>
      <c r="B354" s="53" t="s">
        <v>720</v>
      </c>
      <c r="C354" s="176" t="s">
        <v>901</v>
      </c>
      <c r="D354" s="177" t="s">
        <v>902</v>
      </c>
      <c r="E354" s="55"/>
      <c r="F354" s="56"/>
      <c r="G354" s="56"/>
      <c r="H354" s="56"/>
      <c r="I354" s="180">
        <f t="shared" si="27"/>
        <v>0</v>
      </c>
      <c r="J354" s="117">
        <f t="shared" si="24"/>
        <v>0</v>
      </c>
      <c r="L354" s="116" t="e">
        <f>VLOOKUP(C:C,#REF!,7,FALSE)</f>
        <v>#REF!</v>
      </c>
      <c r="N354" s="161"/>
      <c r="O354" s="172">
        <f t="shared" si="21"/>
        <v>0</v>
      </c>
      <c r="P354" s="172"/>
      <c r="Q354" s="172">
        <f t="shared" si="22"/>
        <v>0</v>
      </c>
      <c r="S354" s="139" t="s">
        <v>901</v>
      </c>
      <c r="T354" s="118" t="s">
        <v>902</v>
      </c>
      <c r="U354" s="8"/>
      <c r="V354" s="8"/>
      <c r="W354" s="8">
        <v>0</v>
      </c>
      <c r="X354" s="8"/>
      <c r="Y354" s="8">
        <f t="shared" si="26"/>
        <v>0</v>
      </c>
      <c r="AA354" s="151">
        <f t="shared" si="28"/>
        <v>0</v>
      </c>
    </row>
    <row r="355" spans="1:27" ht="13.9" hidden="1" customHeight="1">
      <c r="A355" s="53" t="s">
        <v>665</v>
      </c>
      <c r="B355" s="54" t="s">
        <v>724</v>
      </c>
      <c r="C355" s="176" t="s">
        <v>903</v>
      </c>
      <c r="D355" s="177" t="s">
        <v>904</v>
      </c>
      <c r="E355" s="55"/>
      <c r="F355" s="56"/>
      <c r="G355" s="56"/>
      <c r="H355" s="56"/>
      <c r="I355" s="180">
        <f t="shared" si="27"/>
        <v>0</v>
      </c>
      <c r="J355" s="117">
        <f t="shared" si="24"/>
        <v>0</v>
      </c>
      <c r="L355" s="116" t="e">
        <f>VLOOKUP(C:C,#REF!,7,FALSE)</f>
        <v>#REF!</v>
      </c>
      <c r="N355" s="161"/>
      <c r="O355" s="172">
        <f t="shared" si="21"/>
        <v>0</v>
      </c>
      <c r="P355" s="172"/>
      <c r="Q355" s="172">
        <f t="shared" si="22"/>
        <v>0</v>
      </c>
      <c r="S355" s="139" t="s">
        <v>903</v>
      </c>
      <c r="T355" s="118" t="s">
        <v>904</v>
      </c>
      <c r="U355" s="8"/>
      <c r="V355" s="8"/>
      <c r="W355" s="8">
        <f>81083-81083</f>
        <v>0</v>
      </c>
      <c r="X355" s="8"/>
      <c r="Y355" s="8">
        <f t="shared" si="26"/>
        <v>0</v>
      </c>
      <c r="AA355" s="151">
        <f t="shared" si="28"/>
        <v>0</v>
      </c>
    </row>
    <row r="356" spans="1:27" ht="13.9" hidden="1" customHeight="1">
      <c r="A356" s="53" t="s">
        <v>665</v>
      </c>
      <c r="B356" s="54" t="s">
        <v>724</v>
      </c>
      <c r="C356" s="176" t="s">
        <v>905</v>
      </c>
      <c r="D356" s="177" t="s">
        <v>1154</v>
      </c>
      <c r="E356" s="55"/>
      <c r="F356" s="56"/>
      <c r="G356" s="56"/>
      <c r="H356" s="56"/>
      <c r="I356" s="180"/>
      <c r="J356" s="117"/>
      <c r="L356" s="199"/>
      <c r="N356" s="161"/>
      <c r="O356" s="172"/>
      <c r="P356" s="172"/>
      <c r="Q356" s="172"/>
      <c r="U356" s="8"/>
      <c r="V356" s="8"/>
      <c r="W356" s="8"/>
      <c r="X356" s="8"/>
      <c r="Y356" s="8"/>
      <c r="AA356" s="151"/>
    </row>
    <row r="357" spans="1:27" ht="13.9" hidden="1" customHeight="1">
      <c r="A357" s="53" t="s">
        <v>665</v>
      </c>
      <c r="B357" s="54" t="s">
        <v>632</v>
      </c>
      <c r="C357" s="133" t="s">
        <v>906</v>
      </c>
      <c r="D357" s="134" t="s">
        <v>907</v>
      </c>
      <c r="E357" s="55"/>
      <c r="F357" s="56"/>
      <c r="G357" s="56"/>
      <c r="H357" s="56"/>
      <c r="I357" s="180">
        <f t="shared" ref="I357:I377" si="30">+Y357-H357</f>
        <v>501446</v>
      </c>
      <c r="J357" s="117">
        <f t="shared" si="24"/>
        <v>501446</v>
      </c>
      <c r="L357" s="116" t="e">
        <f>VLOOKUP(C:C,#REF!,7,FALSE)</f>
        <v>#REF!</v>
      </c>
      <c r="N357" s="161"/>
      <c r="O357" s="172">
        <f t="shared" si="21"/>
        <v>501446</v>
      </c>
      <c r="P357" s="172"/>
      <c r="Q357" s="172">
        <f t="shared" si="22"/>
        <v>501446</v>
      </c>
      <c r="S357" s="139" t="s">
        <v>906</v>
      </c>
      <c r="T357" s="118" t="s">
        <v>907</v>
      </c>
      <c r="U357" s="8"/>
      <c r="V357" s="8"/>
      <c r="W357" s="138">
        <v>501446</v>
      </c>
      <c r="X357" s="138"/>
      <c r="Y357" s="8">
        <f t="shared" si="26"/>
        <v>501446</v>
      </c>
      <c r="AA357" s="151">
        <f t="shared" ref="AA357:AA377" si="31">+J357-Y357</f>
        <v>0</v>
      </c>
    </row>
    <row r="358" spans="1:27" ht="13.9" hidden="1" customHeight="1">
      <c r="A358" s="53" t="s">
        <v>665</v>
      </c>
      <c r="B358" s="54" t="s">
        <v>632</v>
      </c>
      <c r="C358" s="133" t="s">
        <v>908</v>
      </c>
      <c r="D358" s="134" t="s">
        <v>909</v>
      </c>
      <c r="E358" s="55"/>
      <c r="F358" s="56"/>
      <c r="G358" s="56"/>
      <c r="H358" s="56"/>
      <c r="I358" s="180">
        <f t="shared" si="30"/>
        <v>190568</v>
      </c>
      <c r="J358" s="117">
        <f t="shared" si="24"/>
        <v>190568</v>
      </c>
      <c r="L358" s="116" t="e">
        <f>VLOOKUP(C:C,#REF!,7,FALSE)</f>
        <v>#REF!</v>
      </c>
      <c r="N358" s="161"/>
      <c r="O358" s="172">
        <f t="shared" si="21"/>
        <v>190568</v>
      </c>
      <c r="P358" s="172"/>
      <c r="Q358" s="172">
        <f t="shared" si="22"/>
        <v>190568</v>
      </c>
      <c r="S358" s="139" t="s">
        <v>908</v>
      </c>
      <c r="T358" s="118" t="s">
        <v>909</v>
      </c>
      <c r="U358" s="8"/>
      <c r="V358" s="8"/>
      <c r="W358" s="138">
        <v>190568</v>
      </c>
      <c r="X358" s="138"/>
      <c r="Y358" s="8">
        <f t="shared" si="26"/>
        <v>190568</v>
      </c>
      <c r="AA358" s="151">
        <f t="shared" si="31"/>
        <v>0</v>
      </c>
    </row>
    <row r="359" spans="1:27" ht="13.9" hidden="1" customHeight="1">
      <c r="A359" s="53" t="s">
        <v>665</v>
      </c>
      <c r="B359" s="54" t="s">
        <v>632</v>
      </c>
      <c r="C359" s="54" t="s">
        <v>631</v>
      </c>
      <c r="D359" s="54" t="s">
        <v>1117</v>
      </c>
      <c r="E359" s="55"/>
      <c r="F359" s="56">
        <v>386925.92</v>
      </c>
      <c r="G359" s="56">
        <v>7801.84</v>
      </c>
      <c r="H359" s="56">
        <v>379124.08</v>
      </c>
      <c r="I359" s="180" t="e">
        <f t="shared" si="30"/>
        <v>#REF!</v>
      </c>
      <c r="J359" s="117" t="e">
        <f t="shared" si="24"/>
        <v>#REF!</v>
      </c>
      <c r="L359" s="116" t="e">
        <f>VLOOKUP(C:C,#REF!,7,FALSE)</f>
        <v>#REF!</v>
      </c>
      <c r="N359" s="161">
        <v>379124.08</v>
      </c>
      <c r="O359" s="172" t="e">
        <f t="shared" ref="O359:O377" si="32">+Y359-N359</f>
        <v>#REF!</v>
      </c>
      <c r="P359" s="172"/>
      <c r="Q359" s="172" t="e">
        <f t="shared" si="22"/>
        <v>#REF!</v>
      </c>
      <c r="S359" s="139" t="s">
        <v>631</v>
      </c>
      <c r="T359" s="118" t="s">
        <v>1117</v>
      </c>
      <c r="U359" s="8"/>
      <c r="V359" s="8" t="e">
        <f>SUMIF(#REF!,C:C,#REF!)</f>
        <v>#REF!</v>
      </c>
      <c r="W359" s="115">
        <f>379000/10.5*12</f>
        <v>433142.8571428571</v>
      </c>
      <c r="X359" s="115"/>
      <c r="Y359" s="8" t="e">
        <f t="shared" si="26"/>
        <v>#REF!</v>
      </c>
      <c r="AA359" s="151" t="e">
        <f t="shared" si="31"/>
        <v>#REF!</v>
      </c>
    </row>
    <row r="360" spans="1:27" ht="13.9" hidden="1" customHeight="1">
      <c r="A360" s="53" t="s">
        <v>665</v>
      </c>
      <c r="B360" s="54" t="s">
        <v>632</v>
      </c>
      <c r="C360" s="178" t="s">
        <v>910</v>
      </c>
      <c r="D360" s="134" t="s">
        <v>911</v>
      </c>
      <c r="E360" s="55"/>
      <c r="F360" s="56"/>
      <c r="G360" s="56"/>
      <c r="H360" s="56"/>
      <c r="I360" s="180">
        <f t="shared" si="30"/>
        <v>518565.18999999994</v>
      </c>
      <c r="J360" s="117">
        <f t="shared" si="24"/>
        <v>518565.18999999994</v>
      </c>
      <c r="L360" s="116" t="e">
        <f>VLOOKUP(C:C,#REF!,7,FALSE)</f>
        <v>#REF!</v>
      </c>
      <c r="N360" s="161"/>
      <c r="O360" s="172">
        <f t="shared" si="32"/>
        <v>518565.18999999994</v>
      </c>
      <c r="P360" s="172"/>
      <c r="Q360" s="172">
        <f t="shared" ref="Q360:Q377" si="33">+N360+O360</f>
        <v>518565.18999999994</v>
      </c>
      <c r="S360" s="139" t="s">
        <v>910</v>
      </c>
      <c r="T360" s="134" t="s">
        <v>911</v>
      </c>
      <c r="U360" s="8"/>
      <c r="V360" s="8"/>
      <c r="W360" s="230">
        <f>818565.19-300000</f>
        <v>518565.18999999994</v>
      </c>
      <c r="X360" s="230"/>
      <c r="Y360" s="8">
        <f t="shared" si="26"/>
        <v>518565.18999999994</v>
      </c>
      <c r="AA360" s="151">
        <f t="shared" si="31"/>
        <v>0</v>
      </c>
    </row>
    <row r="361" spans="1:27" ht="22.15" hidden="1" customHeight="1">
      <c r="A361" s="53" t="s">
        <v>665</v>
      </c>
      <c r="B361" s="54" t="s">
        <v>632</v>
      </c>
      <c r="C361" s="54" t="s">
        <v>633</v>
      </c>
      <c r="D361" s="54" t="s">
        <v>634</v>
      </c>
      <c r="E361" s="55"/>
      <c r="F361" s="56">
        <v>96731.48</v>
      </c>
      <c r="G361" s="56">
        <v>1950.46</v>
      </c>
      <c r="H361" s="56">
        <v>94781.02</v>
      </c>
      <c r="I361" s="180" t="e">
        <f t="shared" si="30"/>
        <v>#REF!</v>
      </c>
      <c r="J361" s="117" t="e">
        <f t="shared" si="24"/>
        <v>#REF!</v>
      </c>
      <c r="L361" s="116" t="e">
        <f>VLOOKUP(C:C,#REF!,7,FALSE)</f>
        <v>#REF!</v>
      </c>
      <c r="N361" s="161">
        <v>94781.02</v>
      </c>
      <c r="O361" s="172" t="e">
        <f t="shared" si="32"/>
        <v>#REF!</v>
      </c>
      <c r="P361" s="172"/>
      <c r="Q361" s="172" t="e">
        <f t="shared" si="33"/>
        <v>#REF!</v>
      </c>
      <c r="S361" s="139" t="s">
        <v>633</v>
      </c>
      <c r="T361" s="179" t="s">
        <v>634</v>
      </c>
      <c r="U361" s="8"/>
      <c r="V361" s="8" t="e">
        <f>SUMIF(#REF!,C:C,#REF!)</f>
        <v>#REF!</v>
      </c>
      <c r="W361" s="8">
        <f>45000/9*12</f>
        <v>60000</v>
      </c>
      <c r="X361" s="8"/>
      <c r="Y361" s="8" t="e">
        <f t="shared" si="26"/>
        <v>#REF!</v>
      </c>
      <c r="AA361" s="151" t="e">
        <f t="shared" si="31"/>
        <v>#REF!</v>
      </c>
    </row>
    <row r="362" spans="1:27" ht="13.9" hidden="1" customHeight="1">
      <c r="A362" s="53" t="s">
        <v>665</v>
      </c>
      <c r="B362" s="54" t="s">
        <v>636</v>
      </c>
      <c r="C362" s="54" t="s">
        <v>635</v>
      </c>
      <c r="D362" s="54" t="s">
        <v>637</v>
      </c>
      <c r="E362" s="55"/>
      <c r="F362" s="56">
        <v>133.49</v>
      </c>
      <c r="G362" s="56">
        <v>48.14</v>
      </c>
      <c r="H362" s="56">
        <v>85.35</v>
      </c>
      <c r="I362" s="180" t="e">
        <f t="shared" si="30"/>
        <v>#REF!</v>
      </c>
      <c r="J362" s="117" t="e">
        <f t="shared" si="24"/>
        <v>#REF!</v>
      </c>
      <c r="L362" s="116" t="e">
        <f>VLOOKUP(C:C,#REF!,7,FALSE)</f>
        <v>#REF!</v>
      </c>
      <c r="N362" s="161">
        <v>85.35</v>
      </c>
      <c r="O362" s="172" t="e">
        <f t="shared" si="32"/>
        <v>#REF!</v>
      </c>
      <c r="P362" s="172"/>
      <c r="Q362" s="172" t="e">
        <f t="shared" si="33"/>
        <v>#REF!</v>
      </c>
      <c r="S362" s="139" t="s">
        <v>635</v>
      </c>
      <c r="T362" s="118" t="s">
        <v>637</v>
      </c>
      <c r="U362" s="8"/>
      <c r="V362" s="8" t="e">
        <f>SUMIF(#REF!,C:C,#REF!)</f>
        <v>#REF!</v>
      </c>
      <c r="W362" s="8"/>
      <c r="X362" s="8"/>
      <c r="Y362" s="8" t="e">
        <f t="shared" si="26"/>
        <v>#REF!</v>
      </c>
      <c r="AA362" s="151" t="e">
        <f t="shared" si="31"/>
        <v>#REF!</v>
      </c>
    </row>
    <row r="363" spans="1:27" ht="13.9" hidden="1" customHeight="1">
      <c r="A363" s="53" t="s">
        <v>665</v>
      </c>
      <c r="B363" s="54" t="s">
        <v>636</v>
      </c>
      <c r="C363" s="54" t="s">
        <v>638</v>
      </c>
      <c r="D363" s="54" t="s">
        <v>639</v>
      </c>
      <c r="E363" s="55"/>
      <c r="F363" s="56">
        <v>561.70000000000005</v>
      </c>
      <c r="G363" s="56">
        <v>0</v>
      </c>
      <c r="H363" s="56">
        <v>561.70000000000005</v>
      </c>
      <c r="I363" s="180" t="e">
        <f t="shared" si="30"/>
        <v>#REF!</v>
      </c>
      <c r="J363" s="185" t="e">
        <f t="shared" si="24"/>
        <v>#REF!</v>
      </c>
      <c r="L363" s="116" t="e">
        <f>VLOOKUP(C:C,#REF!,7,FALSE)</f>
        <v>#REF!</v>
      </c>
      <c r="N363" s="161">
        <v>561.70000000000005</v>
      </c>
      <c r="O363" s="172" t="e">
        <f t="shared" si="32"/>
        <v>#REF!</v>
      </c>
      <c r="P363" s="172"/>
      <c r="Q363" s="172" t="e">
        <f t="shared" si="33"/>
        <v>#REF!</v>
      </c>
      <c r="S363" s="139" t="s">
        <v>638</v>
      </c>
      <c r="T363" s="118" t="s">
        <v>639</v>
      </c>
      <c r="U363" s="8"/>
      <c r="V363" s="8" t="e">
        <f>SUMIF(#REF!,C:C,#REF!)</f>
        <v>#REF!</v>
      </c>
      <c r="W363" s="8">
        <v>6000</v>
      </c>
      <c r="X363" s="8"/>
      <c r="Y363" s="8" t="e">
        <f t="shared" si="26"/>
        <v>#REF!</v>
      </c>
      <c r="AA363" s="151" t="e">
        <f t="shared" si="31"/>
        <v>#REF!</v>
      </c>
    </row>
    <row r="364" spans="1:27" ht="13.9" hidden="1" customHeight="1">
      <c r="A364" s="53" t="s">
        <v>665</v>
      </c>
      <c r="B364" s="54" t="s">
        <v>597</v>
      </c>
      <c r="C364" s="54" t="s">
        <v>640</v>
      </c>
      <c r="D364" s="54" t="s">
        <v>641</v>
      </c>
      <c r="E364" s="55"/>
      <c r="F364" s="56">
        <v>13865.01</v>
      </c>
      <c r="G364" s="56">
        <v>0</v>
      </c>
      <c r="H364" s="56">
        <v>13865.01</v>
      </c>
      <c r="I364" s="180" t="e">
        <f t="shared" si="30"/>
        <v>#REF!</v>
      </c>
      <c r="J364" s="117" t="e">
        <f t="shared" si="24"/>
        <v>#REF!</v>
      </c>
      <c r="L364" s="116" t="e">
        <f>VLOOKUP(C:C,#REF!,7,FALSE)</f>
        <v>#REF!</v>
      </c>
      <c r="N364" s="161">
        <v>13865.01</v>
      </c>
      <c r="O364" s="172" t="e">
        <f t="shared" si="32"/>
        <v>#REF!</v>
      </c>
      <c r="P364" s="172"/>
      <c r="Q364" s="172" t="e">
        <f t="shared" si="33"/>
        <v>#REF!</v>
      </c>
      <c r="S364" s="139" t="s">
        <v>640</v>
      </c>
      <c r="T364" s="118" t="s">
        <v>641</v>
      </c>
      <c r="U364" s="8"/>
      <c r="V364" s="8" t="e">
        <f>SUMIF(#REF!,C:C,#REF!)</f>
        <v>#REF!</v>
      </c>
      <c r="W364" s="8"/>
      <c r="X364" s="8"/>
      <c r="Y364" s="8" t="e">
        <f t="shared" si="26"/>
        <v>#REF!</v>
      </c>
      <c r="AA364" s="151" t="e">
        <f t="shared" si="31"/>
        <v>#REF!</v>
      </c>
    </row>
    <row r="365" spans="1:27" ht="13.9" hidden="1" customHeight="1">
      <c r="A365" s="53" t="s">
        <v>665</v>
      </c>
      <c r="B365" s="54" t="s">
        <v>597</v>
      </c>
      <c r="C365" s="54" t="s">
        <v>642</v>
      </c>
      <c r="D365" s="54" t="s">
        <v>643</v>
      </c>
      <c r="E365" s="55"/>
      <c r="F365" s="56">
        <v>0.49</v>
      </c>
      <c r="G365" s="56">
        <v>0</v>
      </c>
      <c r="H365" s="56">
        <v>0.49</v>
      </c>
      <c r="I365" s="180" t="e">
        <f t="shared" si="30"/>
        <v>#REF!</v>
      </c>
      <c r="J365" s="117" t="e">
        <f t="shared" si="24"/>
        <v>#REF!</v>
      </c>
      <c r="L365" s="116" t="e">
        <f>VLOOKUP(C:C,#REF!,7,FALSE)</f>
        <v>#REF!</v>
      </c>
      <c r="N365" s="161">
        <v>0.49</v>
      </c>
      <c r="O365" s="172" t="e">
        <f t="shared" si="32"/>
        <v>#REF!</v>
      </c>
      <c r="P365" s="172"/>
      <c r="Q365" s="172" t="e">
        <f t="shared" si="33"/>
        <v>#REF!</v>
      </c>
      <c r="S365" s="139" t="s">
        <v>642</v>
      </c>
      <c r="T365" s="118" t="s">
        <v>643</v>
      </c>
      <c r="U365" s="8"/>
      <c r="V365" s="8" t="e">
        <f>SUMIF(#REF!,C:C,#REF!)</f>
        <v>#REF!</v>
      </c>
      <c r="W365" s="8"/>
      <c r="X365" s="8"/>
      <c r="Y365" s="8" t="e">
        <f t="shared" si="26"/>
        <v>#REF!</v>
      </c>
      <c r="AA365" s="151" t="e">
        <f t="shared" si="31"/>
        <v>#REF!</v>
      </c>
    </row>
    <row r="366" spans="1:27" ht="13.9" hidden="1" customHeight="1">
      <c r="A366" s="53" t="s">
        <v>665</v>
      </c>
      <c r="B366" s="54" t="s">
        <v>597</v>
      </c>
      <c r="C366" s="54" t="s">
        <v>644</v>
      </c>
      <c r="D366" s="54" t="s">
        <v>645</v>
      </c>
      <c r="E366" s="55"/>
      <c r="F366" s="56">
        <v>14087.23</v>
      </c>
      <c r="G366" s="56">
        <v>0</v>
      </c>
      <c r="H366" s="56">
        <v>14087.23</v>
      </c>
      <c r="I366" s="180" t="e">
        <f t="shared" si="30"/>
        <v>#REF!</v>
      </c>
      <c r="J366" s="117" t="e">
        <f t="shared" si="24"/>
        <v>#REF!</v>
      </c>
      <c r="L366" s="116" t="e">
        <f>VLOOKUP(C:C,#REF!,7,FALSE)</f>
        <v>#REF!</v>
      </c>
      <c r="N366" s="161">
        <v>14087.23</v>
      </c>
      <c r="O366" s="172" t="e">
        <f t="shared" si="32"/>
        <v>#REF!</v>
      </c>
      <c r="P366" s="172"/>
      <c r="Q366" s="172" t="e">
        <f t="shared" si="33"/>
        <v>#REF!</v>
      </c>
      <c r="S366" s="139" t="s">
        <v>644</v>
      </c>
      <c r="T366" s="118" t="s">
        <v>645</v>
      </c>
      <c r="U366" s="8"/>
      <c r="V366" s="8" t="e">
        <f>SUMIF(#REF!,C:C,#REF!)</f>
        <v>#REF!</v>
      </c>
      <c r="W366" s="8">
        <v>0</v>
      </c>
      <c r="X366" s="8"/>
      <c r="Y366" s="8" t="e">
        <f t="shared" si="26"/>
        <v>#REF!</v>
      </c>
      <c r="AA366" s="151" t="e">
        <f t="shared" si="31"/>
        <v>#REF!</v>
      </c>
    </row>
    <row r="367" spans="1:27" ht="13.9" hidden="1" customHeight="1">
      <c r="A367" s="53" t="s">
        <v>665</v>
      </c>
      <c r="B367" s="54" t="s">
        <v>647</v>
      </c>
      <c r="C367" s="54" t="s">
        <v>646</v>
      </c>
      <c r="D367" s="54" t="s">
        <v>648</v>
      </c>
      <c r="E367" s="55"/>
      <c r="F367" s="56">
        <v>1759387.39</v>
      </c>
      <c r="G367" s="56">
        <v>876629.02</v>
      </c>
      <c r="H367" s="56">
        <v>882758.37</v>
      </c>
      <c r="I367" s="180" t="e">
        <f t="shared" si="30"/>
        <v>#REF!</v>
      </c>
      <c r="J367" s="117" t="e">
        <f t="shared" ref="J367:J378" si="34">+H367+I367</f>
        <v>#REF!</v>
      </c>
      <c r="L367" s="116" t="e">
        <f>VLOOKUP(C:C,#REF!,7,FALSE)</f>
        <v>#REF!</v>
      </c>
      <c r="N367" s="161">
        <v>882758.37</v>
      </c>
      <c r="O367" s="172" t="e">
        <f t="shared" si="32"/>
        <v>#REF!</v>
      </c>
      <c r="P367" s="172"/>
      <c r="Q367" s="172" t="e">
        <f t="shared" si="33"/>
        <v>#REF!</v>
      </c>
      <c r="S367" s="139" t="s">
        <v>646</v>
      </c>
      <c r="T367" s="118" t="s">
        <v>648</v>
      </c>
      <c r="U367" s="8"/>
      <c r="V367" s="8" t="e">
        <f>SUMIF(#REF!,C:C,#REF!)</f>
        <v>#REF!</v>
      </c>
      <c r="W367" s="8"/>
      <c r="X367" s="8"/>
      <c r="Y367" s="8" t="e">
        <f t="shared" si="26"/>
        <v>#REF!</v>
      </c>
      <c r="AA367" s="151" t="e">
        <f t="shared" si="31"/>
        <v>#REF!</v>
      </c>
    </row>
    <row r="368" spans="1:27" ht="13.9" hidden="1" customHeight="1">
      <c r="A368" s="53" t="s">
        <v>665</v>
      </c>
      <c r="B368" s="54" t="s">
        <v>647</v>
      </c>
      <c r="C368" s="54" t="s">
        <v>912</v>
      </c>
      <c r="D368" s="54" t="s">
        <v>1098</v>
      </c>
      <c r="E368" s="55"/>
      <c r="F368" s="56"/>
      <c r="G368" s="56"/>
      <c r="H368" s="56"/>
      <c r="I368" s="180" t="e">
        <f t="shared" si="30"/>
        <v>#REF!</v>
      </c>
      <c r="J368" s="117" t="e">
        <f t="shared" si="34"/>
        <v>#REF!</v>
      </c>
      <c r="N368" s="161"/>
      <c r="O368" s="172" t="e">
        <f t="shared" si="32"/>
        <v>#REF!</v>
      </c>
      <c r="P368" s="172"/>
      <c r="Q368" s="172" t="e">
        <f t="shared" si="33"/>
        <v>#REF!</v>
      </c>
      <c r="S368" s="139" t="s">
        <v>912</v>
      </c>
      <c r="T368" s="118" t="s">
        <v>1098</v>
      </c>
      <c r="U368" s="8"/>
      <c r="V368" s="8" t="e">
        <f>SUMIF(#REF!,C:C,#REF!)</f>
        <v>#REF!</v>
      </c>
      <c r="W368" s="8"/>
      <c r="X368" s="8"/>
      <c r="Y368" s="8" t="e">
        <f t="shared" si="26"/>
        <v>#REF!</v>
      </c>
      <c r="AA368" s="151" t="e">
        <f t="shared" si="31"/>
        <v>#REF!</v>
      </c>
    </row>
    <row r="369" spans="1:27" ht="13.9" hidden="1" customHeight="1">
      <c r="A369" s="53" t="s">
        <v>665</v>
      </c>
      <c r="B369" s="54" t="s">
        <v>647</v>
      </c>
      <c r="C369" s="54" t="s">
        <v>913</v>
      </c>
      <c r="D369" s="134" t="s">
        <v>914</v>
      </c>
      <c r="E369" s="55"/>
      <c r="F369" s="56"/>
      <c r="G369" s="56"/>
      <c r="H369" s="56"/>
      <c r="I369" s="180">
        <f t="shared" si="30"/>
        <v>11088</v>
      </c>
      <c r="J369" s="117">
        <f t="shared" si="34"/>
        <v>11088</v>
      </c>
      <c r="N369" s="161"/>
      <c r="O369" s="172">
        <f t="shared" si="32"/>
        <v>11088</v>
      </c>
      <c r="P369" s="172"/>
      <c r="Q369" s="172">
        <f t="shared" si="33"/>
        <v>11088</v>
      </c>
      <c r="U369" s="8"/>
      <c r="V369" s="8"/>
      <c r="W369" s="8">
        <v>11088</v>
      </c>
      <c r="X369" s="8"/>
      <c r="Y369" s="8">
        <f t="shared" si="26"/>
        <v>11088</v>
      </c>
      <c r="AA369" s="151">
        <f t="shared" si="31"/>
        <v>0</v>
      </c>
    </row>
    <row r="370" spans="1:27" ht="13.9" hidden="1" customHeight="1">
      <c r="A370" s="53" t="s">
        <v>665</v>
      </c>
      <c r="B370" s="54" t="s">
        <v>597</v>
      </c>
      <c r="C370" s="54" t="s">
        <v>649</v>
      </c>
      <c r="D370" s="54" t="s">
        <v>650</v>
      </c>
      <c r="E370" s="55"/>
      <c r="F370" s="56">
        <v>2158.61</v>
      </c>
      <c r="G370" s="56">
        <v>0</v>
      </c>
      <c r="H370" s="56">
        <v>2158.61</v>
      </c>
      <c r="I370" s="180" t="e">
        <f t="shared" si="30"/>
        <v>#REF!</v>
      </c>
      <c r="J370" s="117" t="e">
        <f t="shared" si="34"/>
        <v>#REF!</v>
      </c>
      <c r="L370" s="116" t="e">
        <f>VLOOKUP(C:C,#REF!,7,FALSE)</f>
        <v>#REF!</v>
      </c>
      <c r="N370" s="161">
        <v>2158.61</v>
      </c>
      <c r="O370" s="172" t="e">
        <f t="shared" si="32"/>
        <v>#REF!</v>
      </c>
      <c r="P370" s="172"/>
      <c r="Q370" s="172" t="e">
        <f t="shared" si="33"/>
        <v>#REF!</v>
      </c>
      <c r="S370" s="139" t="s">
        <v>649</v>
      </c>
      <c r="T370" s="118" t="s">
        <v>650</v>
      </c>
      <c r="U370" s="8"/>
      <c r="V370" s="8" t="e">
        <f>SUMIF(#REF!,C:C,#REF!)</f>
        <v>#REF!</v>
      </c>
      <c r="W370" s="8"/>
      <c r="X370" s="8"/>
      <c r="Y370" s="8" t="e">
        <f t="shared" si="26"/>
        <v>#REF!</v>
      </c>
      <c r="AA370" s="151" t="e">
        <f t="shared" si="31"/>
        <v>#REF!</v>
      </c>
    </row>
    <row r="371" spans="1:27" ht="13.9" hidden="1" customHeight="1">
      <c r="A371" s="53" t="s">
        <v>665</v>
      </c>
      <c r="B371" s="54" t="s">
        <v>597</v>
      </c>
      <c r="C371" s="54" t="s">
        <v>915</v>
      </c>
      <c r="D371" s="54" t="s">
        <v>916</v>
      </c>
      <c r="E371" s="55"/>
      <c r="F371" s="56"/>
      <c r="G371" s="56"/>
      <c r="H371" s="56"/>
      <c r="I371" s="180" t="e">
        <f t="shared" si="30"/>
        <v>#REF!</v>
      </c>
      <c r="J371" s="117" t="e">
        <f t="shared" si="34"/>
        <v>#REF!</v>
      </c>
      <c r="L371" s="116" t="e">
        <f>VLOOKUP(C:C,#REF!,7,FALSE)</f>
        <v>#REF!</v>
      </c>
      <c r="N371" s="161"/>
      <c r="O371" s="172" t="e">
        <f t="shared" si="32"/>
        <v>#REF!</v>
      </c>
      <c r="P371" s="172"/>
      <c r="Q371" s="172" t="e">
        <f t="shared" si="33"/>
        <v>#REF!</v>
      </c>
      <c r="S371" s="139" t="s">
        <v>915</v>
      </c>
      <c r="T371" s="118" t="s">
        <v>916</v>
      </c>
      <c r="U371" s="8" t="e">
        <f>VLOOKUP(C371,#REF!,4,FALSE)</f>
        <v>#REF!</v>
      </c>
      <c r="V371" s="8" t="e">
        <f>SUMIF(#REF!,C:C,#REF!)</f>
        <v>#REF!</v>
      </c>
      <c r="W371" s="8"/>
      <c r="X371" s="8"/>
      <c r="Y371" s="8" t="e">
        <f t="shared" si="26"/>
        <v>#REF!</v>
      </c>
      <c r="AA371" s="151" t="e">
        <f t="shared" si="31"/>
        <v>#REF!</v>
      </c>
    </row>
    <row r="372" spans="1:27" ht="13.9" hidden="1" customHeight="1">
      <c r="A372" s="53" t="s">
        <v>665</v>
      </c>
      <c r="B372" s="54" t="s">
        <v>597</v>
      </c>
      <c r="C372" s="54" t="s">
        <v>651</v>
      </c>
      <c r="D372" s="54" t="s">
        <v>652</v>
      </c>
      <c r="E372" s="55"/>
      <c r="F372" s="56">
        <v>2208.1</v>
      </c>
      <c r="G372" s="56">
        <v>0</v>
      </c>
      <c r="H372" s="56">
        <v>2208.1</v>
      </c>
      <c r="I372" s="180" t="e">
        <f t="shared" si="30"/>
        <v>#REF!</v>
      </c>
      <c r="J372" s="117" t="e">
        <f t="shared" si="34"/>
        <v>#REF!</v>
      </c>
      <c r="L372" s="116" t="e">
        <f>VLOOKUP(C:C,#REF!,7,FALSE)</f>
        <v>#REF!</v>
      </c>
      <c r="N372" s="161">
        <v>2208.1</v>
      </c>
      <c r="O372" s="172" t="e">
        <f t="shared" si="32"/>
        <v>#REF!</v>
      </c>
      <c r="P372" s="172"/>
      <c r="Q372" s="172" t="e">
        <f t="shared" si="33"/>
        <v>#REF!</v>
      </c>
      <c r="S372" s="139" t="s">
        <v>651</v>
      </c>
      <c r="T372" s="118" t="s">
        <v>652</v>
      </c>
      <c r="U372" s="8"/>
      <c r="V372" s="8" t="e">
        <f>SUMIF(#REF!,C:C,#REF!)</f>
        <v>#REF!</v>
      </c>
      <c r="W372" s="8">
        <v>20000</v>
      </c>
      <c r="X372" s="8"/>
      <c r="Y372" s="8" t="e">
        <f t="shared" si="26"/>
        <v>#REF!</v>
      </c>
      <c r="AA372" s="151" t="e">
        <f t="shared" si="31"/>
        <v>#REF!</v>
      </c>
    </row>
    <row r="373" spans="1:27" ht="13.9" hidden="1" customHeight="1">
      <c r="A373" s="53" t="s">
        <v>665</v>
      </c>
      <c r="B373" s="54" t="s">
        <v>597</v>
      </c>
      <c r="C373" s="54" t="s">
        <v>653</v>
      </c>
      <c r="D373" s="54" t="s">
        <v>654</v>
      </c>
      <c r="E373" s="55"/>
      <c r="F373" s="56">
        <v>29952.720000000001</v>
      </c>
      <c r="G373" s="56">
        <v>0</v>
      </c>
      <c r="H373" s="56">
        <v>29952.720000000001</v>
      </c>
      <c r="I373" s="180" t="e">
        <f t="shared" si="30"/>
        <v>#REF!</v>
      </c>
      <c r="J373" s="117" t="e">
        <f t="shared" si="34"/>
        <v>#REF!</v>
      </c>
      <c r="L373" s="116" t="e">
        <f>VLOOKUP(C:C,#REF!,7,FALSE)</f>
        <v>#REF!</v>
      </c>
      <c r="N373" s="161">
        <v>29952.720000000001</v>
      </c>
      <c r="O373" s="172" t="e">
        <f t="shared" si="32"/>
        <v>#REF!</v>
      </c>
      <c r="P373" s="172"/>
      <c r="Q373" s="172" t="e">
        <f t="shared" si="33"/>
        <v>#REF!</v>
      </c>
      <c r="S373" s="139" t="s">
        <v>653</v>
      </c>
      <c r="T373" s="118" t="s">
        <v>654</v>
      </c>
      <c r="U373" s="8"/>
      <c r="V373" s="8" t="e">
        <f>SUMIF(#REF!,C:C,#REF!)</f>
        <v>#REF!</v>
      </c>
      <c r="W373" s="8"/>
      <c r="X373" s="8"/>
      <c r="Y373" s="8" t="e">
        <f t="shared" si="26"/>
        <v>#REF!</v>
      </c>
      <c r="AA373" s="151" t="e">
        <f t="shared" si="31"/>
        <v>#REF!</v>
      </c>
    </row>
    <row r="374" spans="1:27" ht="13.9" hidden="1" customHeight="1">
      <c r="A374" s="53" t="s">
        <v>665</v>
      </c>
      <c r="B374" s="54" t="s">
        <v>597</v>
      </c>
      <c r="C374" s="54" t="s">
        <v>917</v>
      </c>
      <c r="D374" s="54" t="s">
        <v>918</v>
      </c>
      <c r="E374" s="55"/>
      <c r="F374" s="56"/>
      <c r="G374" s="56"/>
      <c r="H374" s="56"/>
      <c r="I374" s="180" t="e">
        <f t="shared" si="30"/>
        <v>#REF!</v>
      </c>
      <c r="J374" s="117" t="e">
        <f t="shared" si="34"/>
        <v>#REF!</v>
      </c>
      <c r="N374" s="161"/>
      <c r="O374" s="172" t="e">
        <f t="shared" si="32"/>
        <v>#REF!</v>
      </c>
      <c r="P374" s="172"/>
      <c r="Q374" s="172" t="e">
        <f t="shared" si="33"/>
        <v>#REF!</v>
      </c>
      <c r="S374" s="139" t="s">
        <v>917</v>
      </c>
      <c r="T374" s="118" t="s">
        <v>918</v>
      </c>
      <c r="U374" s="8" t="e">
        <f>VLOOKUP(C374,#REF!,4,FALSE)</f>
        <v>#REF!</v>
      </c>
      <c r="V374" s="8" t="e">
        <f>SUMIF(#REF!,C:C,#REF!)</f>
        <v>#REF!</v>
      </c>
      <c r="W374" s="8"/>
      <c r="X374" s="8"/>
      <c r="Y374" s="8" t="e">
        <f t="shared" si="26"/>
        <v>#REF!</v>
      </c>
      <c r="AA374" s="151" t="e">
        <f t="shared" si="31"/>
        <v>#REF!</v>
      </c>
    </row>
    <row r="375" spans="1:27" ht="13.9" hidden="1" customHeight="1">
      <c r="A375" s="53" t="s">
        <v>665</v>
      </c>
      <c r="B375" s="54" t="s">
        <v>597</v>
      </c>
      <c r="C375" s="54">
        <v>370113</v>
      </c>
      <c r="D375" s="54" t="s">
        <v>1093</v>
      </c>
      <c r="E375" s="55"/>
      <c r="F375" s="56"/>
      <c r="G375" s="56"/>
      <c r="H375" s="56"/>
      <c r="I375" s="196" t="e">
        <f t="shared" si="30"/>
        <v>#REF!</v>
      </c>
      <c r="J375" s="117" t="e">
        <f t="shared" si="34"/>
        <v>#REF!</v>
      </c>
      <c r="N375" s="161"/>
      <c r="O375" s="172" t="e">
        <f t="shared" si="32"/>
        <v>#REF!</v>
      </c>
      <c r="P375" s="172"/>
      <c r="Q375" s="172" t="e">
        <f t="shared" si="33"/>
        <v>#REF!</v>
      </c>
      <c r="S375" s="139">
        <v>370113</v>
      </c>
      <c r="T375" s="118" t="s">
        <v>1093</v>
      </c>
      <c r="U375" s="8"/>
      <c r="V375" s="114" t="e">
        <f>SUMIF(#REF!,C:C,#REF!)</f>
        <v>#REF!</v>
      </c>
      <c r="W375" s="114"/>
      <c r="X375" s="114"/>
      <c r="Y375" s="8" t="e">
        <f t="shared" si="26"/>
        <v>#REF!</v>
      </c>
      <c r="AA375" s="151" t="e">
        <f t="shared" si="31"/>
        <v>#REF!</v>
      </c>
    </row>
    <row r="376" spans="1:27" ht="13.9" hidden="1" customHeight="1">
      <c r="A376" s="53" t="s">
        <v>665</v>
      </c>
      <c r="B376" s="54" t="s">
        <v>597</v>
      </c>
      <c r="C376" s="54" t="s">
        <v>655</v>
      </c>
      <c r="D376" s="54" t="s">
        <v>656</v>
      </c>
      <c r="E376" s="55"/>
      <c r="F376" s="56">
        <v>7440.53</v>
      </c>
      <c r="G376" s="56">
        <v>0</v>
      </c>
      <c r="H376" s="56">
        <v>7440.53</v>
      </c>
      <c r="I376" s="180" t="e">
        <f t="shared" si="30"/>
        <v>#REF!</v>
      </c>
      <c r="J376" s="117" t="e">
        <f t="shared" si="34"/>
        <v>#REF!</v>
      </c>
      <c r="L376" s="116" t="e">
        <f>VLOOKUP(C:C,#REF!,7,FALSE)</f>
        <v>#REF!</v>
      </c>
      <c r="N376" s="161">
        <v>7440.53</v>
      </c>
      <c r="O376" s="172" t="e">
        <f t="shared" si="32"/>
        <v>#REF!</v>
      </c>
      <c r="P376" s="172"/>
      <c r="Q376" s="172" t="e">
        <f t="shared" si="33"/>
        <v>#REF!</v>
      </c>
      <c r="S376" s="139" t="s">
        <v>655</v>
      </c>
      <c r="T376" s="118" t="s">
        <v>656</v>
      </c>
      <c r="U376" s="8"/>
      <c r="V376" s="8" t="e">
        <f>SUMIF(#REF!,C:C,#REF!)</f>
        <v>#REF!</v>
      </c>
      <c r="W376" s="8"/>
      <c r="X376" s="8"/>
      <c r="Y376" s="8" t="e">
        <f t="shared" si="26"/>
        <v>#REF!</v>
      </c>
      <c r="AA376" s="151" t="e">
        <f t="shared" si="31"/>
        <v>#REF!</v>
      </c>
    </row>
    <row r="377" spans="1:27" ht="13.9" hidden="1" customHeight="1">
      <c r="A377" s="53" t="s">
        <v>665</v>
      </c>
      <c r="B377" s="54" t="s">
        <v>597</v>
      </c>
      <c r="C377" s="54" t="s">
        <v>657</v>
      </c>
      <c r="D377" s="54" t="s">
        <v>658</v>
      </c>
      <c r="E377" s="55"/>
      <c r="F377" s="56">
        <v>1500</v>
      </c>
      <c r="G377" s="56">
        <v>0</v>
      </c>
      <c r="H377" s="56">
        <v>1500</v>
      </c>
      <c r="I377" s="180" t="e">
        <f t="shared" si="30"/>
        <v>#REF!</v>
      </c>
      <c r="J377" s="117" t="e">
        <f t="shared" si="34"/>
        <v>#REF!</v>
      </c>
      <c r="N377" s="161">
        <v>1500</v>
      </c>
      <c r="O377" s="172" t="e">
        <f t="shared" si="32"/>
        <v>#REF!</v>
      </c>
      <c r="P377" s="172"/>
      <c r="Q377" s="172" t="e">
        <f t="shared" si="33"/>
        <v>#REF!</v>
      </c>
      <c r="S377" s="139" t="s">
        <v>657</v>
      </c>
      <c r="T377" s="118" t="s">
        <v>658</v>
      </c>
      <c r="U377" s="8"/>
      <c r="V377" s="8" t="e">
        <f>SUMIF(#REF!,C:C,#REF!)</f>
        <v>#REF!</v>
      </c>
      <c r="W377" s="8"/>
      <c r="X377" s="8"/>
      <c r="Y377" s="8" t="e">
        <f t="shared" si="26"/>
        <v>#REF!</v>
      </c>
      <c r="AA377" s="151" t="e">
        <f t="shared" si="31"/>
        <v>#REF!</v>
      </c>
    </row>
    <row r="378" spans="1:27" hidden="1">
      <c r="I378" s="5"/>
      <c r="J378" s="116">
        <f t="shared" si="34"/>
        <v>0</v>
      </c>
    </row>
  </sheetData>
  <autoFilter ref="A5:O378" xr:uid="{DAED03DB-9472-46AA-B2FA-BFA433DF6F12}">
    <filterColumn colId="0">
      <filters>
        <filter val="SP"/>
      </filters>
    </filterColumn>
  </autoFilter>
  <pageMargins left="0.1388888888888889" right="0.1388888888888889" top="0.27777777777777779" bottom="0.27777777777777779" header="0.5" footer="0.5"/>
  <pageSetup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1EBA-BC2A-4B90-A218-B1E189C754F9}">
  <sheetPr>
    <tabColor theme="7" tint="0.39997558519241921"/>
  </sheetPr>
  <dimension ref="A1:M135"/>
  <sheetViews>
    <sheetView showGridLines="0" tabSelected="1" zoomScaleNormal="100" workbookViewId="0">
      <selection activeCell="B10" sqref="B10"/>
    </sheetView>
  </sheetViews>
  <sheetFormatPr defaultRowHeight="12.75" outlineLevelCol="1"/>
  <cols>
    <col min="1" max="1" width="46.28515625" customWidth="1"/>
    <col min="2" max="2" width="17.28515625" style="144" customWidth="1" outlineLevel="1"/>
    <col min="3" max="3" width="17.28515625" style="144" bestFit="1" customWidth="1"/>
    <col min="4" max="4" width="17.28515625" style="144" customWidth="1"/>
    <col min="5" max="5" width="17.42578125" style="144" customWidth="1"/>
    <col min="6" max="6" width="1.28515625" style="269" customWidth="1" outlineLevel="1"/>
    <col min="7" max="7" width="13.85546875" customWidth="1"/>
    <col min="8" max="8" width="16.85546875" bestFit="1" customWidth="1"/>
  </cols>
  <sheetData>
    <row r="1" spans="1:8" ht="16.5" thickBot="1">
      <c r="A1" s="13"/>
      <c r="B1" s="206"/>
      <c r="C1" s="206"/>
      <c r="D1" s="206"/>
      <c r="E1" s="206"/>
      <c r="F1" s="263"/>
      <c r="G1" s="13"/>
      <c r="H1" s="13"/>
    </row>
    <row r="2" spans="1:8" ht="15.75">
      <c r="A2" s="14"/>
      <c r="B2" s="207"/>
      <c r="C2" s="207"/>
      <c r="D2" s="207"/>
      <c r="E2" s="208"/>
      <c r="F2" s="263"/>
      <c r="G2" s="13"/>
      <c r="H2" s="13"/>
    </row>
    <row r="3" spans="1:8" ht="15.75">
      <c r="A3" s="15"/>
      <c r="B3" s="209"/>
      <c r="C3" s="209"/>
      <c r="D3" s="209"/>
      <c r="E3" s="210"/>
      <c r="F3" s="263"/>
      <c r="G3" s="13"/>
      <c r="H3" s="13"/>
    </row>
    <row r="4" spans="1:8" ht="15.75">
      <c r="A4" s="15"/>
      <c r="B4" s="209"/>
      <c r="C4" s="209"/>
      <c r="D4" s="209"/>
      <c r="E4" s="210"/>
      <c r="F4" s="263"/>
      <c r="G4" s="13"/>
      <c r="H4" s="13"/>
    </row>
    <row r="5" spans="1:8" ht="15.75">
      <c r="A5" s="15"/>
      <c r="B5" s="209"/>
      <c r="C5" s="209"/>
      <c r="D5" s="209"/>
      <c r="E5" s="210"/>
      <c r="F5" s="263"/>
      <c r="G5" s="13"/>
      <c r="H5" s="13"/>
    </row>
    <row r="6" spans="1:8" ht="15.75">
      <c r="A6" s="15"/>
      <c r="B6" s="209"/>
      <c r="C6" s="209"/>
      <c r="D6" s="209"/>
      <c r="E6" s="210"/>
      <c r="F6" s="263"/>
      <c r="G6" s="13"/>
      <c r="H6" s="13"/>
    </row>
    <row r="7" spans="1:8" ht="11.45" customHeight="1" thickBot="1">
      <c r="A7" s="17"/>
      <c r="B7" s="211"/>
      <c r="C7" s="211"/>
      <c r="D7" s="211"/>
      <c r="E7" s="212"/>
      <c r="F7" s="263"/>
      <c r="G7" s="13"/>
      <c r="H7" s="13"/>
    </row>
    <row r="8" spans="1:8" ht="16.5" thickBot="1">
      <c r="A8" s="13"/>
      <c r="B8" s="206"/>
      <c r="C8" s="206"/>
      <c r="D8" s="206"/>
      <c r="E8" s="206"/>
      <c r="F8" s="263"/>
      <c r="G8" s="13"/>
      <c r="H8" s="13"/>
    </row>
    <row r="9" spans="1:8" ht="16.5" thickBot="1">
      <c r="A9" s="33" t="s">
        <v>0</v>
      </c>
      <c r="B9" s="234">
        <v>2024</v>
      </c>
      <c r="C9" s="234">
        <v>2026</v>
      </c>
      <c r="D9" s="234">
        <v>2027</v>
      </c>
      <c r="E9" s="234">
        <v>2028</v>
      </c>
      <c r="F9" s="264" t="s">
        <v>696</v>
      </c>
      <c r="G9" s="13"/>
      <c r="H9" s="13"/>
    </row>
    <row r="10" spans="1:8" ht="39" thickBot="1">
      <c r="A10" s="34" t="s">
        <v>754</v>
      </c>
      <c r="B10" s="214">
        <v>0</v>
      </c>
      <c r="C10" s="214">
        <v>0</v>
      </c>
      <c r="D10" s="214">
        <v>0</v>
      </c>
      <c r="E10" s="214">
        <v>0</v>
      </c>
      <c r="F10" s="265" t="s">
        <v>753</v>
      </c>
      <c r="G10" s="13"/>
      <c r="H10" s="13"/>
    </row>
    <row r="11" spans="1:8" ht="16.5" thickBot="1">
      <c r="A11" s="35" t="s">
        <v>755</v>
      </c>
      <c r="B11" s="214"/>
      <c r="C11" s="214"/>
      <c r="D11" s="214"/>
      <c r="E11" s="214"/>
      <c r="F11" s="265" t="s">
        <v>753</v>
      </c>
      <c r="G11" s="13"/>
      <c r="H11" s="13"/>
    </row>
    <row r="12" spans="1:8" ht="15.75">
      <c r="A12" s="36" t="s">
        <v>756</v>
      </c>
      <c r="B12" s="193"/>
      <c r="C12" s="193"/>
      <c r="D12" s="215"/>
      <c r="E12" s="215"/>
      <c r="F12" s="266" t="s">
        <v>753</v>
      </c>
      <c r="G12" s="13"/>
      <c r="H12" s="13"/>
    </row>
    <row r="13" spans="1:8" ht="12" customHeight="1">
      <c r="A13" s="37" t="s">
        <v>757</v>
      </c>
      <c r="B13" s="193">
        <v>0</v>
      </c>
      <c r="C13" s="193">
        <v>0</v>
      </c>
      <c r="D13" s="216">
        <v>0</v>
      </c>
      <c r="E13" s="216">
        <v>0</v>
      </c>
      <c r="F13" s="266" t="s">
        <v>753</v>
      </c>
      <c r="G13" s="13"/>
      <c r="H13" s="13"/>
    </row>
    <row r="14" spans="1:8" ht="13.9" customHeight="1">
      <c r="A14" s="37" t="s">
        <v>758</v>
      </c>
      <c r="B14" s="193">
        <v>0</v>
      </c>
      <c r="C14" s="193">
        <v>0</v>
      </c>
      <c r="D14" s="216">
        <v>0</v>
      </c>
      <c r="E14" s="216">
        <v>0</v>
      </c>
      <c r="F14" s="266" t="s">
        <v>753</v>
      </c>
      <c r="G14" s="13"/>
      <c r="H14" s="13"/>
    </row>
    <row r="15" spans="1:8" ht="21.6" customHeight="1">
      <c r="A15" s="38" t="s">
        <v>759</v>
      </c>
      <c r="B15" s="193">
        <v>0</v>
      </c>
      <c r="C15" s="193">
        <v>0</v>
      </c>
      <c r="D15" s="216">
        <v>0</v>
      </c>
      <c r="E15" s="216">
        <v>0</v>
      </c>
      <c r="F15" s="266" t="s">
        <v>753</v>
      </c>
      <c r="G15" s="13"/>
      <c r="H15" s="13"/>
    </row>
    <row r="16" spans="1:8" ht="15.75">
      <c r="A16" s="37" t="s">
        <v>760</v>
      </c>
      <c r="B16" s="193">
        <v>561285.98</v>
      </c>
      <c r="C16" s="193">
        <v>291745.16748501558</v>
      </c>
      <c r="D16" s="216">
        <v>253745.16748501558</v>
      </c>
      <c r="E16" s="216">
        <v>253745.16748501558</v>
      </c>
      <c r="F16" s="266" t="s">
        <v>753</v>
      </c>
      <c r="G16" s="16"/>
      <c r="H16" s="16"/>
    </row>
    <row r="17" spans="1:8" ht="14.45" customHeight="1">
      <c r="A17" s="37" t="s">
        <v>761</v>
      </c>
      <c r="B17" s="193">
        <v>0</v>
      </c>
      <c r="C17" s="193">
        <v>0</v>
      </c>
      <c r="D17" s="216">
        <v>0</v>
      </c>
      <c r="E17" s="216">
        <v>0</v>
      </c>
      <c r="F17" s="266" t="s">
        <v>753</v>
      </c>
      <c r="G17" s="13"/>
      <c r="H17" s="13"/>
    </row>
    <row r="18" spans="1:8" ht="15.75">
      <c r="A18" s="37" t="s">
        <v>762</v>
      </c>
      <c r="B18" s="193">
        <v>0</v>
      </c>
      <c r="C18" s="193">
        <v>0</v>
      </c>
      <c r="D18" s="216">
        <v>0</v>
      </c>
      <c r="E18" s="216">
        <v>0</v>
      </c>
      <c r="F18" s="266" t="s">
        <v>753</v>
      </c>
      <c r="G18" s="13"/>
      <c r="H18" s="13"/>
    </row>
    <row r="19" spans="1:8" ht="16.5" thickBot="1">
      <c r="A19" s="37" t="s">
        <v>763</v>
      </c>
      <c r="B19" s="193">
        <v>1156048.2000000002</v>
      </c>
      <c r="C19" s="193">
        <v>1124494.8810513509</v>
      </c>
      <c r="D19" s="216">
        <v>5128494.8810513504</v>
      </c>
      <c r="E19" s="216">
        <v>3728494.8810513504</v>
      </c>
      <c r="F19" s="266" t="s">
        <v>753</v>
      </c>
      <c r="G19" s="13"/>
      <c r="H19" s="13"/>
    </row>
    <row r="20" spans="1:8" ht="17.25" thickTop="1" thickBot="1">
      <c r="A20" s="39" t="s">
        <v>764</v>
      </c>
      <c r="B20" s="217">
        <v>1717334.1800000002</v>
      </c>
      <c r="C20" s="217">
        <v>1416240.0485363663</v>
      </c>
      <c r="D20" s="217">
        <v>5382240.0485363659</v>
      </c>
      <c r="E20" s="217">
        <v>3982240.0485363659</v>
      </c>
      <c r="F20" s="267" t="s">
        <v>753</v>
      </c>
      <c r="G20" s="13"/>
      <c r="H20" s="13"/>
    </row>
    <row r="21" spans="1:8" ht="16.5" thickTop="1">
      <c r="A21" s="40" t="s">
        <v>765</v>
      </c>
      <c r="B21" s="193"/>
      <c r="C21" s="193">
        <v>0</v>
      </c>
      <c r="D21" s="216">
        <v>0</v>
      </c>
      <c r="E21" s="216">
        <v>1</v>
      </c>
      <c r="F21" s="266" t="s">
        <v>753</v>
      </c>
      <c r="G21" s="13"/>
      <c r="H21" s="13"/>
    </row>
    <row r="22" spans="1:8" ht="15.75">
      <c r="A22" s="37" t="s">
        <v>766</v>
      </c>
      <c r="B22" s="193">
        <v>7036225.2599999998</v>
      </c>
      <c r="C22" s="193">
        <v>6699228.7882766724</v>
      </c>
      <c r="D22" s="216">
        <v>49686228.788276672</v>
      </c>
      <c r="E22" s="216">
        <v>48086228.788276672</v>
      </c>
      <c r="F22" s="266" t="s">
        <v>753</v>
      </c>
      <c r="G22" s="13"/>
      <c r="H22" s="13"/>
    </row>
    <row r="23" spans="1:8" ht="15.75">
      <c r="A23" s="37" t="s">
        <v>767</v>
      </c>
      <c r="B23" s="193">
        <v>122615.49000000014</v>
      </c>
      <c r="C23" s="236">
        <v>1.1641532182693481E-10</v>
      </c>
      <c r="D23" s="216">
        <v>530000</v>
      </c>
      <c r="E23" s="216">
        <v>530001</v>
      </c>
      <c r="F23" s="266" t="s">
        <v>753</v>
      </c>
      <c r="G23" s="13"/>
      <c r="H23" s="13"/>
    </row>
    <row r="24" spans="1:8" ht="15.75">
      <c r="A24" s="37" t="s">
        <v>768</v>
      </c>
      <c r="B24" s="193">
        <v>4468951.1299999971</v>
      </c>
      <c r="C24" s="193">
        <v>3856800.3412499996</v>
      </c>
      <c r="D24" s="216">
        <v>3856800.3412500001</v>
      </c>
      <c r="E24" s="216">
        <v>3624900.3412500001</v>
      </c>
      <c r="F24" s="266" t="s">
        <v>753</v>
      </c>
      <c r="G24" s="22"/>
      <c r="H24" s="13"/>
    </row>
    <row r="25" spans="1:8" ht="15.75">
      <c r="A25" s="37" t="s">
        <v>769</v>
      </c>
      <c r="B25" s="193">
        <v>140291.77000000002</v>
      </c>
      <c r="C25" s="193">
        <v>161935.43606840214</v>
      </c>
      <c r="D25" s="216">
        <v>1161935.4360684019</v>
      </c>
      <c r="E25" s="216">
        <v>1036935.4360684019</v>
      </c>
      <c r="F25" s="266" t="s">
        <v>753</v>
      </c>
      <c r="G25" s="13"/>
      <c r="H25" s="13"/>
    </row>
    <row r="26" spans="1:8" ht="15.75">
      <c r="A26" s="37" t="s">
        <v>770</v>
      </c>
      <c r="B26" s="193">
        <v>228815.88000000012</v>
      </c>
      <c r="C26" s="193">
        <v>167396.92217716831</v>
      </c>
      <c r="D26" s="216">
        <v>167396.92217716831</v>
      </c>
      <c r="E26" s="216">
        <v>442397.92217716796</v>
      </c>
      <c r="F26" s="266" t="s">
        <v>753</v>
      </c>
      <c r="G26" s="13"/>
      <c r="H26" s="13"/>
    </row>
    <row r="27" spans="1:8" ht="15.75">
      <c r="A27" s="37" t="s">
        <v>771</v>
      </c>
      <c r="B27" s="193">
        <v>309104.74000000005</v>
      </c>
      <c r="C27" s="193">
        <v>291730.5799999999</v>
      </c>
      <c r="D27" s="216">
        <v>314930.58</v>
      </c>
      <c r="E27" s="216">
        <v>314930.58</v>
      </c>
      <c r="F27" s="266" t="s">
        <v>753</v>
      </c>
      <c r="G27" s="13"/>
      <c r="H27" s="13"/>
    </row>
    <row r="28" spans="1:8" ht="16.5" thickBot="1">
      <c r="A28" s="37" t="s">
        <v>772</v>
      </c>
      <c r="B28" s="193">
        <v>10342181.18</v>
      </c>
      <c r="C28" s="193">
        <v>12565426.550000001</v>
      </c>
      <c r="D28" s="216">
        <v>0</v>
      </c>
      <c r="E28" s="216">
        <v>0</v>
      </c>
      <c r="F28" s="266" t="s">
        <v>753</v>
      </c>
      <c r="G28" s="13"/>
      <c r="H28" s="13"/>
    </row>
    <row r="29" spans="1:8" ht="17.25" thickTop="1" thickBot="1">
      <c r="A29" s="39" t="s">
        <v>773</v>
      </c>
      <c r="B29" s="217">
        <v>22648185.449999996</v>
      </c>
      <c r="C29" s="217">
        <v>23742518.617772244</v>
      </c>
      <c r="D29" s="217">
        <v>55717292.067772239</v>
      </c>
      <c r="E29" s="217">
        <v>54035394.067772239</v>
      </c>
      <c r="F29" s="268" t="s">
        <v>753</v>
      </c>
      <c r="G29" s="22"/>
      <c r="H29" s="22"/>
    </row>
    <row r="30" spans="1:8" ht="11.45" customHeight="1" thickTop="1">
      <c r="A30" s="41" t="s">
        <v>774</v>
      </c>
      <c r="B30" s="193"/>
      <c r="C30" s="193"/>
      <c r="D30" s="216">
        <v>0</v>
      </c>
      <c r="E30" s="216">
        <v>0</v>
      </c>
      <c r="F30" s="266" t="s">
        <v>753</v>
      </c>
      <c r="G30" s="13"/>
      <c r="H30" s="13"/>
    </row>
    <row r="31" spans="1:8" ht="11.45" customHeight="1">
      <c r="A31" s="42" t="s">
        <v>775</v>
      </c>
      <c r="B31" s="219">
        <v>0</v>
      </c>
      <c r="C31" s="219">
        <v>0</v>
      </c>
      <c r="D31" s="219">
        <v>0</v>
      </c>
      <c r="E31" s="219">
        <v>0</v>
      </c>
      <c r="F31" s="266" t="s">
        <v>753</v>
      </c>
      <c r="G31" s="13"/>
      <c r="H31" s="13"/>
    </row>
    <row r="32" spans="1:8" ht="11.45" customHeight="1">
      <c r="A32" s="36" t="s">
        <v>776</v>
      </c>
      <c r="B32" s="193">
        <v>0</v>
      </c>
      <c r="C32" s="193">
        <v>0</v>
      </c>
      <c r="D32" s="216">
        <v>0</v>
      </c>
      <c r="E32" s="216">
        <v>0</v>
      </c>
      <c r="F32" s="266"/>
      <c r="G32" s="262"/>
      <c r="H32" s="13"/>
    </row>
    <row r="33" spans="1:13" ht="11.45" customHeight="1">
      <c r="A33" s="36" t="s">
        <v>777</v>
      </c>
      <c r="B33" s="193">
        <v>0</v>
      </c>
      <c r="C33" s="193">
        <v>0</v>
      </c>
      <c r="D33" s="216">
        <v>0</v>
      </c>
      <c r="E33" s="216">
        <v>0</v>
      </c>
      <c r="F33" s="266"/>
      <c r="G33" s="262"/>
      <c r="H33" s="13"/>
    </row>
    <row r="34" spans="1:13" ht="11.45" customHeight="1">
      <c r="A34" s="36" t="s">
        <v>778</v>
      </c>
      <c r="B34" s="193">
        <v>0</v>
      </c>
      <c r="C34" s="193">
        <v>0</v>
      </c>
      <c r="D34" s="216">
        <v>0</v>
      </c>
      <c r="E34" s="216">
        <v>0</v>
      </c>
      <c r="F34" s="266"/>
      <c r="G34" s="262"/>
      <c r="H34" s="13"/>
    </row>
    <row r="35" spans="1:13" ht="11.45" customHeight="1">
      <c r="A35" s="36" t="s">
        <v>779</v>
      </c>
      <c r="B35" s="193">
        <v>0</v>
      </c>
      <c r="C35" s="193">
        <v>0</v>
      </c>
      <c r="D35" s="216">
        <v>0</v>
      </c>
      <c r="E35" s="216">
        <v>0</v>
      </c>
      <c r="F35" s="266"/>
      <c r="G35" s="262"/>
      <c r="H35" s="13"/>
    </row>
    <row r="36" spans="1:13" ht="11.45" customHeight="1">
      <c r="A36" s="36" t="s">
        <v>780</v>
      </c>
      <c r="B36" s="193">
        <v>0</v>
      </c>
      <c r="C36" s="193">
        <v>0</v>
      </c>
      <c r="D36" s="216">
        <v>0</v>
      </c>
      <c r="E36" s="216">
        <v>0</v>
      </c>
      <c r="F36" s="266"/>
      <c r="G36" s="262"/>
      <c r="H36" s="13"/>
    </row>
    <row r="37" spans="1:13" ht="11.45" customHeight="1">
      <c r="A37" s="42" t="s">
        <v>781</v>
      </c>
      <c r="B37" s="219">
        <v>0</v>
      </c>
      <c r="C37" s="219">
        <v>0</v>
      </c>
      <c r="D37" s="219">
        <v>0</v>
      </c>
      <c r="E37" s="219">
        <v>0</v>
      </c>
      <c r="F37" s="266"/>
      <c r="G37" s="262"/>
      <c r="H37" s="13"/>
    </row>
    <row r="38" spans="1:13" ht="11.45" customHeight="1">
      <c r="A38" s="36" t="s">
        <v>782</v>
      </c>
      <c r="B38" s="193">
        <v>0</v>
      </c>
      <c r="C38" s="193">
        <v>0</v>
      </c>
      <c r="D38" s="216">
        <v>0</v>
      </c>
      <c r="E38" s="216">
        <v>0</v>
      </c>
      <c r="F38" s="266"/>
      <c r="G38" s="262"/>
      <c r="H38" s="13"/>
    </row>
    <row r="39" spans="1:13" ht="11.45" customHeight="1">
      <c r="A39" s="36" t="s">
        <v>783</v>
      </c>
      <c r="B39" s="193">
        <v>0</v>
      </c>
      <c r="C39" s="193">
        <v>0</v>
      </c>
      <c r="D39" s="216">
        <v>0</v>
      </c>
      <c r="E39" s="216">
        <v>0</v>
      </c>
      <c r="F39" s="266"/>
      <c r="G39" s="262"/>
      <c r="H39" s="13"/>
    </row>
    <row r="40" spans="1:13" ht="11.45" customHeight="1">
      <c r="A40" s="36" t="s">
        <v>784</v>
      </c>
      <c r="B40" s="193">
        <v>0</v>
      </c>
      <c r="C40" s="193">
        <v>0</v>
      </c>
      <c r="D40" s="216">
        <v>0</v>
      </c>
      <c r="E40" s="216">
        <v>0</v>
      </c>
      <c r="F40" s="266"/>
      <c r="G40" s="262"/>
      <c r="H40" s="13"/>
    </row>
    <row r="41" spans="1:13" ht="11.45" customHeight="1">
      <c r="A41" s="36" t="s">
        <v>779</v>
      </c>
      <c r="B41" s="193">
        <v>0</v>
      </c>
      <c r="C41" s="193">
        <v>0</v>
      </c>
      <c r="D41" s="216">
        <v>0</v>
      </c>
      <c r="E41" s="216">
        <v>0</v>
      </c>
      <c r="F41" s="266"/>
      <c r="G41" s="262"/>
      <c r="H41" s="13"/>
    </row>
    <row r="42" spans="1:13" ht="11.45" customHeight="1">
      <c r="A42" s="36" t="s">
        <v>785</v>
      </c>
      <c r="B42" s="193">
        <v>0</v>
      </c>
      <c r="C42" s="193">
        <v>0</v>
      </c>
      <c r="D42" s="216">
        <v>0</v>
      </c>
      <c r="E42" s="216">
        <v>0</v>
      </c>
      <c r="F42" s="266"/>
      <c r="G42" s="262"/>
      <c r="H42" s="13"/>
    </row>
    <row r="43" spans="1:13" ht="11.45" customHeight="1">
      <c r="A43" s="42" t="s">
        <v>786</v>
      </c>
      <c r="B43" s="220">
        <v>0</v>
      </c>
      <c r="C43" s="220">
        <v>0</v>
      </c>
      <c r="D43" s="220">
        <v>0</v>
      </c>
      <c r="E43" s="220">
        <v>0</v>
      </c>
      <c r="F43" s="266" t="s">
        <v>753</v>
      </c>
      <c r="G43" s="13"/>
      <c r="H43" s="13"/>
    </row>
    <row r="44" spans="1:13" ht="11.45" customHeight="1">
      <c r="A44" s="42" t="s">
        <v>787</v>
      </c>
      <c r="B44" s="220">
        <v>0</v>
      </c>
      <c r="C44" s="220">
        <v>0</v>
      </c>
      <c r="D44" s="220">
        <v>0</v>
      </c>
      <c r="E44" s="220">
        <v>0</v>
      </c>
      <c r="F44" s="266" t="s">
        <v>753</v>
      </c>
      <c r="G44" s="13"/>
      <c r="H44" s="13"/>
    </row>
    <row r="45" spans="1:13" ht="16.5" thickBot="1">
      <c r="A45" s="43" t="s">
        <v>788</v>
      </c>
      <c r="B45" s="221">
        <v>0</v>
      </c>
      <c r="C45" s="221">
        <v>0</v>
      </c>
      <c r="D45" s="221"/>
      <c r="E45" s="221"/>
      <c r="F45" s="268" t="s">
        <v>753</v>
      </c>
      <c r="G45" s="13"/>
      <c r="H45" s="13"/>
    </row>
    <row r="46" spans="1:13" ht="17.25" thickTop="1" thickBot="1">
      <c r="A46" s="39" t="s">
        <v>789</v>
      </c>
      <c r="B46" s="217">
        <v>24365519.629999995</v>
      </c>
      <c r="C46" s="217">
        <v>25158758.666308612</v>
      </c>
      <c r="D46" s="217">
        <v>61099532.116308607</v>
      </c>
      <c r="E46" s="217">
        <v>58017634.116308607</v>
      </c>
      <c r="F46" s="267" t="s">
        <v>753</v>
      </c>
      <c r="G46" s="27"/>
      <c r="H46" s="27"/>
      <c r="I46" s="276"/>
      <c r="J46" s="276"/>
      <c r="K46" s="276"/>
      <c r="L46" s="276"/>
      <c r="M46" s="276"/>
    </row>
    <row r="47" spans="1:13" ht="17.25" thickTop="1" thickBot="1">
      <c r="A47" s="35" t="s">
        <v>790</v>
      </c>
      <c r="B47" s="222"/>
      <c r="C47" s="222"/>
      <c r="D47" s="214"/>
      <c r="E47" s="214"/>
      <c r="F47" s="265" t="s">
        <v>753</v>
      </c>
      <c r="G47" s="13"/>
      <c r="H47" s="13"/>
    </row>
    <row r="48" spans="1:13" ht="15.75">
      <c r="A48" s="44" t="s">
        <v>791</v>
      </c>
      <c r="B48" s="193"/>
      <c r="C48" s="193"/>
      <c r="D48" s="215"/>
      <c r="E48" s="215"/>
      <c r="F48" s="266" t="s">
        <v>753</v>
      </c>
      <c r="G48" s="13"/>
      <c r="H48" s="13"/>
    </row>
    <row r="49" spans="1:8" ht="15.75">
      <c r="A49" s="42" t="s">
        <v>792</v>
      </c>
      <c r="B49" s="220">
        <v>772086.29</v>
      </c>
      <c r="C49" s="220">
        <v>772086.29</v>
      </c>
      <c r="D49" s="220">
        <v>772086.29</v>
      </c>
      <c r="E49" s="220">
        <v>772086.29</v>
      </c>
      <c r="F49" s="266" t="s">
        <v>753</v>
      </c>
      <c r="G49" s="13"/>
      <c r="H49" s="13"/>
    </row>
    <row r="50" spans="1:8" ht="15.75">
      <c r="A50" s="36" t="s">
        <v>793</v>
      </c>
      <c r="B50" s="235">
        <v>696769.36</v>
      </c>
      <c r="C50" s="258">
        <v>696769.36</v>
      </c>
      <c r="D50" s="258">
        <v>696769.36</v>
      </c>
      <c r="E50" s="258">
        <v>696769.36</v>
      </c>
      <c r="F50" s="266" t="s">
        <v>753</v>
      </c>
      <c r="G50" s="13"/>
      <c r="H50" s="13"/>
    </row>
    <row r="51" spans="1:8" ht="15.75">
      <c r="A51" s="36" t="s">
        <v>794</v>
      </c>
      <c r="B51" s="235">
        <v>75316.929999999993</v>
      </c>
      <c r="C51" s="258">
        <v>75316.929999999993</v>
      </c>
      <c r="D51" s="258">
        <v>75316.929999999993</v>
      </c>
      <c r="E51" s="258">
        <v>75316.929999999993</v>
      </c>
      <c r="F51" s="266" t="s">
        <v>753</v>
      </c>
      <c r="G51" s="13"/>
      <c r="H51" s="13"/>
    </row>
    <row r="52" spans="1:8" ht="12.6" customHeight="1">
      <c r="A52" s="42" t="s">
        <v>795</v>
      </c>
      <c r="B52" s="220">
        <v>0</v>
      </c>
      <c r="C52" s="220">
        <v>0</v>
      </c>
      <c r="D52" s="220">
        <v>0</v>
      </c>
      <c r="E52" s="220">
        <v>0</v>
      </c>
      <c r="F52" s="266" t="s">
        <v>753</v>
      </c>
      <c r="G52" s="13"/>
      <c r="H52" s="13"/>
    </row>
    <row r="53" spans="1:8" ht="12.6" customHeight="1">
      <c r="A53" s="42" t="s">
        <v>796</v>
      </c>
      <c r="B53" s="220">
        <v>0</v>
      </c>
      <c r="C53" s="220">
        <v>0</v>
      </c>
      <c r="D53" s="220">
        <v>0</v>
      </c>
      <c r="E53" s="220">
        <v>0</v>
      </c>
      <c r="F53" s="266" t="s">
        <v>753</v>
      </c>
      <c r="G53" s="13"/>
      <c r="H53" s="13"/>
    </row>
    <row r="54" spans="1:8" ht="12.6" customHeight="1">
      <c r="A54" s="42" t="s">
        <v>797</v>
      </c>
      <c r="B54" s="220">
        <v>0</v>
      </c>
      <c r="C54" s="220">
        <v>0</v>
      </c>
      <c r="D54" s="220">
        <v>0</v>
      </c>
      <c r="E54" s="220">
        <v>0</v>
      </c>
      <c r="F54" s="266" t="s">
        <v>753</v>
      </c>
      <c r="G54" s="13"/>
      <c r="H54" s="13"/>
    </row>
    <row r="55" spans="1:8" ht="12.6" customHeight="1" thickBot="1">
      <c r="A55" s="45" t="s">
        <v>798</v>
      </c>
      <c r="B55" s="220">
        <v>0</v>
      </c>
      <c r="C55" s="220">
        <v>0</v>
      </c>
      <c r="D55" s="220">
        <v>0</v>
      </c>
      <c r="E55" s="220">
        <v>0</v>
      </c>
      <c r="F55" s="266" t="s">
        <v>753</v>
      </c>
      <c r="G55" s="13"/>
      <c r="H55" s="13"/>
    </row>
    <row r="56" spans="1:8" ht="17.25" thickTop="1" thickBot="1">
      <c r="A56" s="39" t="s">
        <v>703</v>
      </c>
      <c r="B56" s="217">
        <v>772086.29</v>
      </c>
      <c r="C56" s="217">
        <v>772086.29</v>
      </c>
      <c r="D56" s="217">
        <v>772086.29</v>
      </c>
      <c r="E56" s="217">
        <v>772086.29</v>
      </c>
      <c r="F56" s="267" t="s">
        <v>753</v>
      </c>
      <c r="G56" s="13"/>
      <c r="H56" s="13"/>
    </row>
    <row r="57" spans="1:8" ht="16.5" thickTop="1">
      <c r="A57" s="44" t="s">
        <v>799</v>
      </c>
      <c r="B57" s="194"/>
      <c r="C57" s="194"/>
      <c r="D57" s="218"/>
      <c r="E57" s="218"/>
      <c r="F57" s="266" t="s">
        <v>753</v>
      </c>
      <c r="G57" s="13"/>
      <c r="H57" s="13"/>
    </row>
    <row r="58" spans="1:8" ht="15.75">
      <c r="A58" s="42" t="s">
        <v>800</v>
      </c>
      <c r="B58" s="220">
        <v>36167425.150000006</v>
      </c>
      <c r="C58" s="220">
        <v>19472243.655000001</v>
      </c>
      <c r="D58" s="219">
        <v>5232245.16</v>
      </c>
      <c r="E58" s="219">
        <v>5232245.16</v>
      </c>
      <c r="F58" s="266" t="s">
        <v>753</v>
      </c>
      <c r="G58" s="22"/>
      <c r="H58" s="13"/>
    </row>
    <row r="59" spans="1:8" ht="15.75">
      <c r="A59" s="42" t="s">
        <v>801</v>
      </c>
      <c r="B59" s="220">
        <v>0</v>
      </c>
      <c r="C59" s="220">
        <v>0</v>
      </c>
      <c r="D59" s="219">
        <v>0</v>
      </c>
      <c r="E59" s="219">
        <v>0</v>
      </c>
      <c r="F59" s="266" t="s">
        <v>753</v>
      </c>
      <c r="G59" s="13"/>
      <c r="H59" s="13"/>
    </row>
    <row r="60" spans="1:8" ht="15.75">
      <c r="A60" s="42" t="s">
        <v>802</v>
      </c>
      <c r="B60" s="220">
        <v>0</v>
      </c>
      <c r="C60" s="220">
        <v>0</v>
      </c>
      <c r="D60" s="219">
        <v>0</v>
      </c>
      <c r="E60" s="219">
        <v>0</v>
      </c>
      <c r="F60" s="266" t="s">
        <v>753</v>
      </c>
      <c r="G60" s="13"/>
      <c r="H60" s="13"/>
    </row>
    <row r="61" spans="1:8" ht="15.75">
      <c r="A61" s="42" t="s">
        <v>803</v>
      </c>
      <c r="B61" s="220">
        <v>75135269.120000005</v>
      </c>
      <c r="C61" s="220">
        <v>76934352.670000002</v>
      </c>
      <c r="D61" s="219">
        <v>41800495.670000002</v>
      </c>
      <c r="E61" s="219">
        <v>42134352.670000002</v>
      </c>
      <c r="F61" s="266" t="s">
        <v>753</v>
      </c>
      <c r="G61" s="22"/>
      <c r="H61" s="22"/>
    </row>
    <row r="62" spans="1:8" ht="15.75">
      <c r="A62" s="42" t="s">
        <v>804</v>
      </c>
      <c r="B62" s="220">
        <v>0</v>
      </c>
      <c r="C62" s="220">
        <v>0</v>
      </c>
      <c r="D62" s="219">
        <v>0</v>
      </c>
      <c r="E62" s="219">
        <v>1</v>
      </c>
      <c r="F62" s="266" t="s">
        <v>753</v>
      </c>
      <c r="G62" s="13"/>
      <c r="H62" s="13"/>
    </row>
    <row r="63" spans="1:8" ht="15.75">
      <c r="A63" s="37" t="s">
        <v>805</v>
      </c>
      <c r="B63" s="193">
        <v>26134</v>
      </c>
      <c r="C63" s="260">
        <v>10512</v>
      </c>
      <c r="D63" s="216">
        <v>0</v>
      </c>
      <c r="E63" s="216">
        <v>0</v>
      </c>
      <c r="F63" s="266" t="s">
        <v>753</v>
      </c>
      <c r="G63" s="13"/>
      <c r="H63" s="13"/>
    </row>
    <row r="64" spans="1:8" ht="15.75">
      <c r="A64" s="37" t="s">
        <v>806</v>
      </c>
      <c r="B64" s="193">
        <v>0</v>
      </c>
      <c r="C64" s="260">
        <v>0</v>
      </c>
      <c r="D64" s="216">
        <v>0</v>
      </c>
      <c r="E64" s="216">
        <v>0</v>
      </c>
      <c r="F64" s="266" t="s">
        <v>753</v>
      </c>
      <c r="G64" s="13"/>
      <c r="H64" s="13"/>
    </row>
    <row r="65" spans="1:8" ht="16.5" thickBot="1">
      <c r="A65" s="46" t="s">
        <v>807</v>
      </c>
      <c r="B65" s="193">
        <v>426710.44</v>
      </c>
      <c r="C65" s="260">
        <v>310509.78999999992</v>
      </c>
      <c r="D65" s="216">
        <v>310509.78999999992</v>
      </c>
      <c r="E65" s="216">
        <v>310509.78999999992</v>
      </c>
      <c r="F65" s="266" t="s">
        <v>753</v>
      </c>
      <c r="G65" s="13"/>
      <c r="H65" s="13"/>
    </row>
    <row r="66" spans="1:8" ht="17.25" thickTop="1" thickBot="1">
      <c r="A66" s="39" t="s">
        <v>703</v>
      </c>
      <c r="B66" s="217">
        <v>111755538.71000001</v>
      </c>
      <c r="C66" s="217">
        <v>96727618.11500001</v>
      </c>
      <c r="D66" s="217">
        <v>47343250.619999997</v>
      </c>
      <c r="E66" s="217">
        <v>47677108.619999997</v>
      </c>
      <c r="F66" s="267" t="s">
        <v>753</v>
      </c>
      <c r="G66" s="13"/>
      <c r="H66" s="13"/>
    </row>
    <row r="67" spans="1:8" ht="13.9" customHeight="1" thickTop="1">
      <c r="A67" s="47" t="s">
        <v>808</v>
      </c>
      <c r="B67" s="193"/>
      <c r="C67" s="193">
        <v>0</v>
      </c>
      <c r="D67" s="216">
        <v>0</v>
      </c>
      <c r="E67" s="216">
        <v>0</v>
      </c>
      <c r="F67" s="266" t="s">
        <v>753</v>
      </c>
      <c r="G67" s="13"/>
      <c r="H67" s="13"/>
    </row>
    <row r="68" spans="1:8" ht="13.9" customHeight="1">
      <c r="A68" s="37" t="s">
        <v>809</v>
      </c>
      <c r="B68" s="193">
        <v>0</v>
      </c>
      <c r="C68" s="193">
        <v>0</v>
      </c>
      <c r="D68" s="216">
        <v>0</v>
      </c>
      <c r="E68" s="216">
        <v>0</v>
      </c>
      <c r="F68" s="266" t="s">
        <v>753</v>
      </c>
      <c r="G68" s="13"/>
      <c r="H68" s="13"/>
    </row>
    <row r="69" spans="1:8" ht="13.9" customHeight="1">
      <c r="A69" s="37" t="s">
        <v>810</v>
      </c>
      <c r="B69" s="193">
        <v>0</v>
      </c>
      <c r="C69" s="193">
        <v>0</v>
      </c>
      <c r="D69" s="216">
        <v>0</v>
      </c>
      <c r="E69" s="216">
        <v>0</v>
      </c>
      <c r="F69" s="266" t="s">
        <v>753</v>
      </c>
      <c r="G69" s="13"/>
      <c r="H69" s="13"/>
    </row>
    <row r="70" spans="1:8" ht="13.9" customHeight="1">
      <c r="A70" s="37" t="s">
        <v>811</v>
      </c>
      <c r="B70" s="193">
        <v>0</v>
      </c>
      <c r="C70" s="193">
        <v>0</v>
      </c>
      <c r="D70" s="216">
        <v>0</v>
      </c>
      <c r="E70" s="216">
        <v>0</v>
      </c>
      <c r="F70" s="266" t="s">
        <v>753</v>
      </c>
      <c r="G70" s="13"/>
      <c r="H70" s="13"/>
    </row>
    <row r="71" spans="1:8" ht="13.9" customHeight="1">
      <c r="A71" s="38" t="s">
        <v>812</v>
      </c>
      <c r="B71" s="193">
        <v>0</v>
      </c>
      <c r="C71" s="193">
        <v>0</v>
      </c>
      <c r="D71" s="216">
        <v>0</v>
      </c>
      <c r="E71" s="216">
        <v>0</v>
      </c>
      <c r="F71" s="266" t="s">
        <v>753</v>
      </c>
      <c r="G71" s="13"/>
      <c r="H71" s="13"/>
    </row>
    <row r="72" spans="1:8" ht="13.9" customHeight="1">
      <c r="A72" s="37" t="s">
        <v>813</v>
      </c>
      <c r="B72" s="193">
        <v>0</v>
      </c>
      <c r="C72" s="193">
        <v>0</v>
      </c>
      <c r="D72" s="216">
        <v>0</v>
      </c>
      <c r="E72" s="216">
        <v>0</v>
      </c>
      <c r="F72" s="266" t="s">
        <v>753</v>
      </c>
      <c r="G72" s="13"/>
      <c r="H72" s="13"/>
    </row>
    <row r="73" spans="1:8" ht="13.9" customHeight="1">
      <c r="A73" s="37" t="s">
        <v>814</v>
      </c>
      <c r="B73" s="193">
        <v>0</v>
      </c>
      <c r="C73" s="193">
        <v>0</v>
      </c>
      <c r="D73" s="216">
        <v>0</v>
      </c>
      <c r="E73" s="216">
        <v>0</v>
      </c>
      <c r="F73" s="266" t="s">
        <v>753</v>
      </c>
      <c r="G73" s="13"/>
      <c r="H73" s="13"/>
    </row>
    <row r="74" spans="1:8" ht="13.9" customHeight="1" thickBot="1">
      <c r="A74" s="48" t="s">
        <v>815</v>
      </c>
      <c r="B74" s="193">
        <v>0</v>
      </c>
      <c r="C74" s="193">
        <v>0</v>
      </c>
      <c r="D74" s="216">
        <v>0</v>
      </c>
      <c r="E74" s="216">
        <v>0</v>
      </c>
      <c r="F74" s="266" t="s">
        <v>753</v>
      </c>
      <c r="G74" s="13"/>
      <c r="H74" s="13"/>
    </row>
    <row r="75" spans="1:8" ht="17.25" thickTop="1" thickBot="1">
      <c r="A75" s="39" t="s">
        <v>703</v>
      </c>
      <c r="B75" s="217">
        <v>0</v>
      </c>
      <c r="C75" s="217">
        <v>0</v>
      </c>
      <c r="D75" s="217">
        <v>0</v>
      </c>
      <c r="E75" s="217">
        <v>0</v>
      </c>
      <c r="F75" s="267" t="s">
        <v>753</v>
      </c>
      <c r="G75" s="13"/>
      <c r="H75" s="13"/>
    </row>
    <row r="76" spans="1:8" ht="16.5" thickTop="1">
      <c r="A76" s="44" t="s">
        <v>816</v>
      </c>
      <c r="B76" s="193"/>
      <c r="C76" s="193">
        <v>0</v>
      </c>
      <c r="D76" s="216">
        <v>0</v>
      </c>
      <c r="E76" s="216">
        <v>0</v>
      </c>
      <c r="F76" s="266" t="s">
        <v>753</v>
      </c>
      <c r="G76" s="13"/>
      <c r="H76" s="13"/>
    </row>
    <row r="77" spans="1:8" ht="15.75">
      <c r="A77" s="37" t="s">
        <v>817</v>
      </c>
      <c r="B77" s="193">
        <v>14420666.890000001</v>
      </c>
      <c r="C77" s="193">
        <v>4575208.442673495</v>
      </c>
      <c r="D77" s="216">
        <v>6415483.9599999934</v>
      </c>
      <c r="E77" s="216">
        <v>6415483.9599999934</v>
      </c>
      <c r="F77" s="266" t="s">
        <v>753</v>
      </c>
      <c r="G77" s="13"/>
      <c r="H77" s="13"/>
    </row>
    <row r="78" spans="1:8" ht="15.75">
      <c r="A78" s="37" t="s">
        <v>818</v>
      </c>
      <c r="B78" s="193">
        <v>0</v>
      </c>
      <c r="C78" s="193">
        <v>0</v>
      </c>
      <c r="D78" s="216">
        <v>0</v>
      </c>
      <c r="E78" s="216">
        <v>0</v>
      </c>
      <c r="F78" s="266" t="s">
        <v>753</v>
      </c>
      <c r="G78" s="13"/>
      <c r="H78" s="13"/>
    </row>
    <row r="79" spans="1:8" ht="16.5" thickBot="1">
      <c r="A79" s="48" t="s">
        <v>819</v>
      </c>
      <c r="B79" s="193">
        <v>1435956.52</v>
      </c>
      <c r="C79" s="193">
        <v>1803473.4500000004</v>
      </c>
      <c r="D79" s="216">
        <v>1803473.4500000004</v>
      </c>
      <c r="E79" s="216">
        <v>1803473.4500000004</v>
      </c>
      <c r="F79" s="266" t="s">
        <v>753</v>
      </c>
      <c r="G79" s="13"/>
      <c r="H79" s="13"/>
    </row>
    <row r="80" spans="1:8" ht="17.25" thickTop="1" thickBot="1">
      <c r="A80" s="39" t="s">
        <v>703</v>
      </c>
      <c r="B80" s="217">
        <v>15856623.41</v>
      </c>
      <c r="C80" s="217">
        <v>6378681.8926734952</v>
      </c>
      <c r="D80" s="217">
        <v>8218957.4099999936</v>
      </c>
      <c r="E80" s="217">
        <v>8218957.4099999936</v>
      </c>
      <c r="F80" s="266">
        <v>0</v>
      </c>
      <c r="G80" s="13"/>
      <c r="H80" s="13"/>
    </row>
    <row r="81" spans="1:8" ht="17.25" thickTop="1" thickBot="1">
      <c r="A81" s="49" t="s">
        <v>820</v>
      </c>
      <c r="B81" s="223">
        <v>128384248.41000001</v>
      </c>
      <c r="C81" s="223">
        <v>103878386.29767351</v>
      </c>
      <c r="D81" s="223">
        <v>56334294.319999993</v>
      </c>
      <c r="E81" s="223">
        <v>56668152.319999993</v>
      </c>
      <c r="F81" s="267" t="s">
        <v>753</v>
      </c>
      <c r="G81" s="13"/>
      <c r="H81" s="13"/>
    </row>
    <row r="82" spans="1:8" ht="16.5" thickBot="1">
      <c r="A82" s="35" t="s">
        <v>821</v>
      </c>
      <c r="B82" s="214">
        <v>34769.29</v>
      </c>
      <c r="C82" s="214">
        <v>46931.95</v>
      </c>
      <c r="D82" s="214">
        <v>46931.95</v>
      </c>
      <c r="E82" s="214">
        <v>46932.95</v>
      </c>
      <c r="F82" s="265" t="s">
        <v>753</v>
      </c>
      <c r="G82" s="13"/>
      <c r="H82" s="13"/>
    </row>
    <row r="83" spans="1:8" ht="16.5" thickBot="1">
      <c r="A83" s="50" t="s">
        <v>822</v>
      </c>
      <c r="B83" s="224">
        <v>152784537.33000001</v>
      </c>
      <c r="C83" s="224">
        <v>129084076.91398212</v>
      </c>
      <c r="D83" s="224">
        <v>117480758.3863086</v>
      </c>
      <c r="E83" s="224">
        <v>114732719.3863086</v>
      </c>
      <c r="F83" s="267" t="s">
        <v>753</v>
      </c>
      <c r="G83" s="13"/>
      <c r="H83" s="256">
        <v>160528133.78630862</v>
      </c>
    </row>
    <row r="85" spans="1:8" ht="13.5" thickBot="1"/>
    <row r="86" spans="1:8" ht="48" thickBot="1">
      <c r="A86" s="186" t="s">
        <v>1118</v>
      </c>
      <c r="B86" s="213"/>
      <c r="C86" s="234">
        <v>2026</v>
      </c>
      <c r="D86" s="234">
        <v>2027</v>
      </c>
      <c r="E86" s="234">
        <v>2028</v>
      </c>
      <c r="F86" s="270" t="s">
        <v>696</v>
      </c>
    </row>
    <row r="87" spans="1:8" ht="16.5" thickBot="1">
      <c r="A87" s="187" t="s">
        <v>1119</v>
      </c>
      <c r="B87" s="222"/>
      <c r="C87" s="222"/>
      <c r="D87" s="225"/>
      <c r="E87" s="225"/>
      <c r="F87" s="271" t="s">
        <v>753</v>
      </c>
    </row>
    <row r="88" spans="1:8" ht="15.75">
      <c r="A88" s="188" t="s">
        <v>1120</v>
      </c>
      <c r="B88" s="193"/>
      <c r="C88" s="193">
        <v>17847166.780000001</v>
      </c>
      <c r="D88" s="216">
        <v>17847166.780000001</v>
      </c>
      <c r="E88" s="216">
        <v>17847166.780000001</v>
      </c>
      <c r="F88" s="272">
        <v>0</v>
      </c>
    </row>
    <row r="89" spans="1:8" ht="15.75">
      <c r="A89" s="188" t="s">
        <v>1121</v>
      </c>
      <c r="B89" s="193"/>
      <c r="C89" s="193">
        <v>0</v>
      </c>
      <c r="D89" s="216">
        <v>0</v>
      </c>
      <c r="E89" s="216">
        <v>0</v>
      </c>
      <c r="F89" s="272" t="s">
        <v>753</v>
      </c>
    </row>
    <row r="90" spans="1:8" ht="15.75">
      <c r="A90" s="188" t="s">
        <v>1122</v>
      </c>
      <c r="B90" s="193"/>
      <c r="C90" s="193">
        <v>0</v>
      </c>
      <c r="D90" s="216">
        <v>0</v>
      </c>
      <c r="E90" s="216">
        <v>0</v>
      </c>
      <c r="F90" s="272" t="s">
        <v>753</v>
      </c>
    </row>
    <row r="91" spans="1:8" ht="15.75">
      <c r="A91" s="188" t="s">
        <v>1123</v>
      </c>
      <c r="B91" s="193"/>
      <c r="C91" s="193">
        <v>0</v>
      </c>
      <c r="D91" s="216">
        <v>0</v>
      </c>
      <c r="E91" s="216">
        <v>0</v>
      </c>
      <c r="F91" s="272" t="s">
        <v>753</v>
      </c>
    </row>
    <row r="92" spans="1:8" ht="15.75">
      <c r="A92" s="188" t="s">
        <v>1124</v>
      </c>
      <c r="B92" s="193"/>
      <c r="C92" s="193">
        <v>0</v>
      </c>
      <c r="D92" s="216">
        <v>0</v>
      </c>
      <c r="E92" s="216">
        <v>0</v>
      </c>
      <c r="F92" s="272" t="s">
        <v>753</v>
      </c>
    </row>
    <row r="93" spans="1:8" ht="15.75">
      <c r="A93" s="188" t="s">
        <v>1125</v>
      </c>
      <c r="B93" s="193"/>
      <c r="C93" s="193">
        <v>0</v>
      </c>
      <c r="D93" s="216">
        <v>0</v>
      </c>
      <c r="E93" s="216">
        <v>0</v>
      </c>
      <c r="F93" s="272" t="s">
        <v>753</v>
      </c>
    </row>
    <row r="94" spans="1:8" ht="15.75">
      <c r="A94" s="188" t="s">
        <v>1126</v>
      </c>
      <c r="B94" s="193"/>
      <c r="C94" s="193">
        <v>0</v>
      </c>
      <c r="D94" s="216">
        <v>0</v>
      </c>
      <c r="E94" s="216">
        <v>0</v>
      </c>
      <c r="F94" s="272" t="s">
        <v>753</v>
      </c>
    </row>
    <row r="95" spans="1:8" ht="15.75">
      <c r="A95" s="188" t="s">
        <v>1127</v>
      </c>
      <c r="B95" s="193"/>
      <c r="C95" s="193">
        <v>14484635.309999999</v>
      </c>
      <c r="D95" s="216">
        <v>14567881.109999999</v>
      </c>
      <c r="E95" s="216">
        <v>14567881.109999999</v>
      </c>
      <c r="F95" s="272">
        <v>-0.57143382329539583</v>
      </c>
    </row>
    <row r="96" spans="1:8" ht="15.75">
      <c r="A96" s="188" t="s">
        <v>1128</v>
      </c>
      <c r="B96" s="227"/>
      <c r="C96" s="275">
        <v>0.21918769416515715</v>
      </c>
      <c r="D96" s="216">
        <v>0.36140851629897952</v>
      </c>
      <c r="E96" s="216">
        <v>0.36140851629897952</v>
      </c>
      <c r="F96" s="272">
        <v>-39.351818155875577</v>
      </c>
    </row>
    <row r="97" spans="1:6" ht="15.75">
      <c r="A97" s="188" t="s">
        <v>1129</v>
      </c>
      <c r="B97" s="193"/>
      <c r="C97" s="193">
        <v>0</v>
      </c>
      <c r="D97" s="216">
        <v>0</v>
      </c>
      <c r="E97" s="216">
        <v>0</v>
      </c>
      <c r="F97" s="272" t="s">
        <v>753</v>
      </c>
    </row>
    <row r="98" spans="1:6" ht="16.5" thickBot="1">
      <c r="A98" s="189" t="s">
        <v>703</v>
      </c>
      <c r="B98" s="228">
        <v>2024</v>
      </c>
      <c r="C98" s="228">
        <v>32331802.309187695</v>
      </c>
      <c r="D98" s="228">
        <v>32415048.251408517</v>
      </c>
      <c r="E98" s="228">
        <v>32415048.251408517</v>
      </c>
      <c r="F98" s="273">
        <v>-0.25681264323647807</v>
      </c>
    </row>
    <row r="99" spans="1:6" ht="16.5" thickBot="1">
      <c r="A99" s="187" t="s">
        <v>1130</v>
      </c>
      <c r="B99" s="222"/>
      <c r="C99" s="222"/>
      <c r="D99" s="225"/>
      <c r="E99" s="225"/>
      <c r="F99" s="271" t="s">
        <v>753</v>
      </c>
    </row>
    <row r="100" spans="1:6" ht="15.75">
      <c r="A100" s="188" t="s">
        <v>1131</v>
      </c>
      <c r="B100" s="193">
        <v>0</v>
      </c>
      <c r="C100" s="193">
        <v>0</v>
      </c>
      <c r="D100" s="216">
        <v>0</v>
      </c>
      <c r="E100" s="216">
        <v>0</v>
      </c>
      <c r="F100" s="272" t="s">
        <v>753</v>
      </c>
    </row>
    <row r="101" spans="1:6" ht="15.75">
      <c r="A101" s="188" t="s">
        <v>1132</v>
      </c>
      <c r="B101" s="193">
        <v>0</v>
      </c>
      <c r="C101" s="193">
        <v>0</v>
      </c>
      <c r="D101" s="216">
        <v>0</v>
      </c>
      <c r="E101" s="216">
        <v>0</v>
      </c>
      <c r="F101" s="272" t="s">
        <v>753</v>
      </c>
    </row>
    <row r="102" spans="1:6" ht="15.75">
      <c r="A102" s="188" t="s">
        <v>1133</v>
      </c>
      <c r="B102" s="193">
        <v>0</v>
      </c>
      <c r="C102" s="193">
        <v>0</v>
      </c>
      <c r="D102" s="216">
        <v>0</v>
      </c>
      <c r="E102" s="216">
        <v>0</v>
      </c>
      <c r="F102" s="272" t="s">
        <v>753</v>
      </c>
    </row>
    <row r="103" spans="1:6" ht="15.75">
      <c r="A103" s="188" t="s">
        <v>1134</v>
      </c>
      <c r="B103" s="193">
        <v>11574756.83</v>
      </c>
      <c r="C103" s="193">
        <v>10163242.137142858</v>
      </c>
      <c r="D103" s="216">
        <v>9943094.1371429004</v>
      </c>
      <c r="E103" s="216">
        <v>9023094.1371429004</v>
      </c>
      <c r="F103" s="272">
        <v>2.2140794099251648</v>
      </c>
    </row>
    <row r="104" spans="1:6" ht="16.5" thickBot="1">
      <c r="A104" s="189" t="s">
        <v>703</v>
      </c>
      <c r="B104" s="228">
        <v>0</v>
      </c>
      <c r="C104" s="228">
        <v>10163242.137142858</v>
      </c>
      <c r="D104" s="228">
        <v>9943094.1371429004</v>
      </c>
      <c r="E104" s="228">
        <v>9023094.1371429004</v>
      </c>
      <c r="F104" s="273">
        <v>2.2140794099251647E-2</v>
      </c>
    </row>
    <row r="105" spans="1:6" ht="16.5" thickBot="1">
      <c r="A105" s="187" t="s">
        <v>1135</v>
      </c>
      <c r="B105" s="222">
        <v>0</v>
      </c>
      <c r="C105" s="222">
        <v>0</v>
      </c>
      <c r="D105" s="222">
        <v>0</v>
      </c>
      <c r="E105" s="222">
        <v>0</v>
      </c>
      <c r="F105" s="271" t="s">
        <v>753</v>
      </c>
    </row>
    <row r="106" spans="1:6" ht="16.5" thickBot="1">
      <c r="A106" s="187" t="s">
        <v>1136</v>
      </c>
      <c r="B106" s="222">
        <v>0</v>
      </c>
      <c r="C106" s="222"/>
      <c r="D106" s="225"/>
      <c r="E106" s="225"/>
      <c r="F106" s="271" t="s">
        <v>753</v>
      </c>
    </row>
    <row r="107" spans="1:6" ht="15.75">
      <c r="A107" s="188" t="s">
        <v>1137</v>
      </c>
      <c r="B107" s="193">
        <v>0</v>
      </c>
      <c r="C107" s="193">
        <v>0</v>
      </c>
      <c r="D107" s="216">
        <v>0</v>
      </c>
      <c r="E107" s="216">
        <v>0</v>
      </c>
      <c r="F107" s="272" t="s">
        <v>753</v>
      </c>
    </row>
    <row r="108" spans="1:6" ht="15.75">
      <c r="A108" s="188" t="s">
        <v>1138</v>
      </c>
      <c r="B108" s="193">
        <v>0</v>
      </c>
      <c r="C108" s="193">
        <v>0</v>
      </c>
      <c r="D108" s="216">
        <v>0</v>
      </c>
      <c r="E108" s="216">
        <v>0</v>
      </c>
      <c r="F108" s="272" t="s">
        <v>753</v>
      </c>
    </row>
    <row r="109" spans="1:6" ht="15.75">
      <c r="A109" s="188" t="s">
        <v>1139</v>
      </c>
      <c r="B109" s="193">
        <v>0</v>
      </c>
      <c r="C109" s="193">
        <v>0</v>
      </c>
      <c r="D109" s="216">
        <v>0</v>
      </c>
      <c r="E109" s="216">
        <v>0</v>
      </c>
      <c r="F109" s="272" t="s">
        <v>753</v>
      </c>
    </row>
    <row r="110" spans="1:6" ht="15.75">
      <c r="A110" s="188" t="s">
        <v>1140</v>
      </c>
      <c r="B110" s="193">
        <v>0</v>
      </c>
      <c r="C110" s="193">
        <v>0</v>
      </c>
      <c r="D110" s="216">
        <v>0</v>
      </c>
      <c r="E110" s="216">
        <v>0</v>
      </c>
      <c r="F110" s="272" t="s">
        <v>753</v>
      </c>
    </row>
    <row r="111" spans="1:6" ht="15.75">
      <c r="A111" s="188" t="s">
        <v>1141</v>
      </c>
      <c r="B111" s="193"/>
      <c r="C111" s="193">
        <v>0</v>
      </c>
      <c r="D111" s="216">
        <v>0</v>
      </c>
      <c r="E111" s="216">
        <v>0</v>
      </c>
      <c r="F111" s="272" t="s">
        <v>753</v>
      </c>
    </row>
    <row r="112" spans="1:6" ht="15.75">
      <c r="A112" s="188" t="s">
        <v>1142</v>
      </c>
      <c r="B112" s="193">
        <v>0</v>
      </c>
      <c r="C112" s="193">
        <v>0</v>
      </c>
      <c r="D112" s="216">
        <v>0</v>
      </c>
      <c r="E112" s="216">
        <v>0</v>
      </c>
      <c r="F112" s="272" t="s">
        <v>753</v>
      </c>
    </row>
    <row r="113" spans="1:8" ht="15.75">
      <c r="A113" s="188" t="s">
        <v>1143</v>
      </c>
      <c r="B113" s="193">
        <v>7343042.3399999999</v>
      </c>
      <c r="C113" s="258">
        <v>3698578.1179394047</v>
      </c>
      <c r="D113" s="216">
        <v>4471656.8192395596</v>
      </c>
      <c r="E113" s="216">
        <v>4143617.8192395596</v>
      </c>
      <c r="F113" s="272">
        <v>-17.288417527345558</v>
      </c>
      <c r="H113" s="254"/>
    </row>
    <row r="114" spans="1:8" ht="15.75">
      <c r="A114" s="188" t="s">
        <v>1144</v>
      </c>
      <c r="B114" s="193">
        <v>0</v>
      </c>
      <c r="C114" s="258">
        <v>0</v>
      </c>
      <c r="D114" s="216">
        <v>0</v>
      </c>
      <c r="E114" s="216">
        <v>0</v>
      </c>
      <c r="F114" s="272" t="s">
        <v>753</v>
      </c>
    </row>
    <row r="115" spans="1:8" ht="15.75">
      <c r="A115" s="188" t="s">
        <v>1145</v>
      </c>
      <c r="B115" s="193">
        <v>0</v>
      </c>
      <c r="C115" s="258">
        <v>0</v>
      </c>
      <c r="D115" s="216">
        <v>0</v>
      </c>
      <c r="E115" s="216">
        <v>0</v>
      </c>
      <c r="F115" s="272" t="s">
        <v>753</v>
      </c>
    </row>
    <row r="116" spans="1:8" ht="15.75">
      <c r="A116" s="188" t="s">
        <v>1146</v>
      </c>
      <c r="B116" s="193">
        <v>0</v>
      </c>
      <c r="C116" s="258">
        <v>0</v>
      </c>
      <c r="D116" s="216">
        <v>0</v>
      </c>
      <c r="E116" s="216">
        <v>0</v>
      </c>
      <c r="F116" s="272" t="s">
        <v>753</v>
      </c>
    </row>
    <row r="117" spans="1:8" ht="15.75">
      <c r="A117" s="188" t="s">
        <v>1147</v>
      </c>
      <c r="B117" s="193">
        <v>389689.65</v>
      </c>
      <c r="C117" s="261">
        <v>620000</v>
      </c>
      <c r="D117" s="216">
        <v>489689.65000000037</v>
      </c>
      <c r="E117" s="216">
        <v>489689.65000000037</v>
      </c>
      <c r="F117" s="272">
        <v>26.610803393537015</v>
      </c>
    </row>
    <row r="118" spans="1:8" ht="31.5">
      <c r="A118" s="29" t="s">
        <v>1148</v>
      </c>
      <c r="B118" s="193"/>
      <c r="C118" s="258">
        <v>0</v>
      </c>
      <c r="D118" s="216">
        <v>0</v>
      </c>
      <c r="E118" s="216">
        <v>0</v>
      </c>
      <c r="F118" s="272" t="s">
        <v>753</v>
      </c>
    </row>
    <row r="119" spans="1:8" ht="15.75">
      <c r="A119" s="188" t="s">
        <v>1149</v>
      </c>
      <c r="B119" s="193">
        <v>1237299.24</v>
      </c>
      <c r="C119" s="258">
        <v>629421.75</v>
      </c>
      <c r="D119" s="216">
        <v>629421.75</v>
      </c>
      <c r="E119" s="216">
        <v>629421.75</v>
      </c>
      <c r="F119" s="272">
        <v>0</v>
      </c>
    </row>
    <row r="120" spans="1:8" ht="15.75">
      <c r="A120" s="188" t="s">
        <v>1150</v>
      </c>
      <c r="B120" s="193">
        <v>1519993.48</v>
      </c>
      <c r="C120" s="258">
        <v>2081625.7917058477</v>
      </c>
      <c r="D120" s="216">
        <v>2239418.086991597</v>
      </c>
      <c r="E120" s="216">
        <v>2239418.086991597</v>
      </c>
      <c r="F120" s="272">
        <v>-7.0461293584408446</v>
      </c>
      <c r="H120" s="254"/>
    </row>
    <row r="121" spans="1:8" ht="15.75">
      <c r="A121" s="190" t="s">
        <v>1151</v>
      </c>
      <c r="B121" s="193">
        <v>6200348.3999999985</v>
      </c>
      <c r="C121" s="258">
        <v>2962619.261672948</v>
      </c>
      <c r="D121" s="216">
        <v>6072868.9597800504</v>
      </c>
      <c r="E121" s="216">
        <v>4572868.9597800504</v>
      </c>
      <c r="F121" s="272">
        <v>-51.215491700972763</v>
      </c>
      <c r="H121" s="254"/>
    </row>
    <row r="122" spans="1:8" ht="16.5" thickBot="1">
      <c r="A122" s="191" t="s">
        <v>703</v>
      </c>
      <c r="B122" s="228">
        <v>16690373.109999999</v>
      </c>
      <c r="C122" s="228">
        <v>9992244.9213182013</v>
      </c>
      <c r="D122" s="228">
        <v>13903055.266011208</v>
      </c>
      <c r="E122" s="228">
        <v>12075016.266011208</v>
      </c>
      <c r="F122" s="274">
        <v>-28.129143341994496</v>
      </c>
    </row>
    <row r="123" spans="1:8" ht="16.5" thickBot="1">
      <c r="A123" s="187" t="s">
        <v>1152</v>
      </c>
      <c r="B123" s="225">
        <v>92187605.300000012</v>
      </c>
      <c r="C123" s="225">
        <v>76596787.546333343</v>
      </c>
      <c r="D123" s="225">
        <v>61219560.546333298</v>
      </c>
      <c r="E123" s="225">
        <v>61219560.546333298</v>
      </c>
      <c r="F123" s="271">
        <v>25.118159723413847</v>
      </c>
    </row>
    <row r="124" spans="1:8" ht="16.5" thickBot="1">
      <c r="A124" s="192" t="s">
        <v>1153</v>
      </c>
      <c r="B124" s="229">
        <v>0</v>
      </c>
      <c r="C124" s="229">
        <v>129084076.91398209</v>
      </c>
      <c r="D124" s="229">
        <v>117480758.20089592</v>
      </c>
      <c r="E124" s="229">
        <v>114732719.20089592</v>
      </c>
      <c r="F124" s="273">
        <v>9.876782283992517</v>
      </c>
    </row>
    <row r="125" spans="1:8">
      <c r="B125" s="144">
        <v>0</v>
      </c>
    </row>
    <row r="126" spans="1:8">
      <c r="B126" s="144">
        <v>0</v>
      </c>
    </row>
    <row r="127" spans="1:8">
      <c r="B127" s="144">
        <v>0</v>
      </c>
      <c r="C127" s="257">
        <v>-129084076.91398212</v>
      </c>
      <c r="D127" s="257">
        <v>-117480758.3863086</v>
      </c>
      <c r="E127" s="257">
        <v>-114732719.3863086</v>
      </c>
    </row>
    <row r="128" spans="1:8">
      <c r="B128" s="144">
        <v>0</v>
      </c>
    </row>
    <row r="129" spans="1:5">
      <c r="B129" s="144">
        <v>0</v>
      </c>
    </row>
    <row r="130" spans="1:5">
      <c r="A130" s="233" t="s">
        <v>1156</v>
      </c>
      <c r="B130" s="232">
        <v>0</v>
      </c>
      <c r="C130" s="232">
        <v>0</v>
      </c>
      <c r="D130" s="232">
        <v>-0.18541267514228821</v>
      </c>
      <c r="E130" s="232">
        <v>-0.18541267514228821</v>
      </c>
    </row>
    <row r="131" spans="1:5">
      <c r="B131" s="144">
        <v>0</v>
      </c>
    </row>
    <row r="132" spans="1:5">
      <c r="B132" s="144">
        <v>0</v>
      </c>
    </row>
    <row r="133" spans="1:5">
      <c r="B133" s="144">
        <v>0</v>
      </c>
    </row>
    <row r="135" spans="1:5">
      <c r="B135" s="144">
        <v>0</v>
      </c>
    </row>
  </sheetData>
  <pageMargins left="0.70866141732283472" right="0.70866141732283472" top="0.74803149606299213" bottom="0.74803149606299213" header="0.31496062992125984" footer="0.31496062992125984"/>
  <pageSetup paperSize="9" scale="60" fitToHeight="2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2BF5-1119-49B8-91ED-C3B5DC5AEA26}">
  <sheetPr>
    <tabColor theme="7" tint="0.59999389629810485"/>
    <pageSetUpPr fitToPage="1"/>
  </sheetPr>
  <dimension ref="A1:F64"/>
  <sheetViews>
    <sheetView showGridLines="0" zoomScale="80" zoomScaleNormal="80" workbookViewId="0">
      <selection activeCell="A9" sqref="A9"/>
    </sheetView>
  </sheetViews>
  <sheetFormatPr defaultRowHeight="12.75" outlineLevelCol="1"/>
  <cols>
    <col min="1" max="1" width="63.28515625" customWidth="1"/>
    <col min="2" max="2" width="12.7109375" style="144" customWidth="1" outlineLevel="1"/>
    <col min="3" max="3" width="14.7109375" style="144" customWidth="1" outlineLevel="1"/>
    <col min="4" max="4" width="16" style="144" customWidth="1"/>
    <col min="5" max="5" width="17.42578125" style="144" customWidth="1"/>
    <col min="6" max="6" width="20.5703125" style="144" customWidth="1"/>
  </cols>
  <sheetData>
    <row r="1" spans="1:6" ht="16.5" thickBot="1">
      <c r="A1" s="13"/>
      <c r="B1" s="206"/>
      <c r="C1" s="206"/>
      <c r="D1" s="206"/>
      <c r="E1" s="206"/>
      <c r="F1" s="206"/>
    </row>
    <row r="2" spans="1:6" ht="15.75">
      <c r="A2" s="14"/>
      <c r="B2" s="207"/>
      <c r="C2" s="207"/>
      <c r="D2" s="207"/>
      <c r="E2" s="207"/>
      <c r="F2" s="208"/>
    </row>
    <row r="3" spans="1:6" ht="15.75">
      <c r="A3" s="15"/>
      <c r="B3" s="209"/>
      <c r="C3" s="209"/>
      <c r="D3" s="209"/>
      <c r="E3" s="209"/>
      <c r="F3" s="210"/>
    </row>
    <row r="4" spans="1:6" ht="15.75">
      <c r="A4" s="15"/>
      <c r="B4" s="209"/>
      <c r="C4" s="209"/>
      <c r="D4" s="209"/>
      <c r="E4" s="209"/>
      <c r="F4" s="210"/>
    </row>
    <row r="5" spans="1:6" ht="15.75">
      <c r="A5" s="15"/>
      <c r="B5" s="209"/>
      <c r="C5" s="209"/>
      <c r="D5" s="209"/>
      <c r="E5" s="209"/>
      <c r="F5" s="210"/>
    </row>
    <row r="6" spans="1:6" ht="15.75">
      <c r="A6" s="15"/>
      <c r="B6" s="209"/>
      <c r="C6" s="209"/>
      <c r="D6" s="209"/>
      <c r="E6" s="209"/>
      <c r="F6" s="210"/>
    </row>
    <row r="7" spans="1:6" ht="16.5" thickBot="1">
      <c r="A7" s="17"/>
      <c r="B7" s="211"/>
      <c r="C7" s="211"/>
      <c r="D7" s="211"/>
      <c r="E7" s="211"/>
      <c r="F7" s="212"/>
    </row>
    <row r="8" spans="1:6" ht="16.5" thickBot="1">
      <c r="A8" s="13"/>
      <c r="B8" s="206"/>
      <c r="C8" s="206"/>
      <c r="D8" s="206"/>
      <c r="E8" s="206"/>
      <c r="F8" s="206"/>
    </row>
    <row r="9" spans="1:6" ht="44.45" customHeight="1" thickBot="1">
      <c r="A9" s="18" t="s">
        <v>695</v>
      </c>
      <c r="B9" s="237" t="s">
        <v>1157</v>
      </c>
      <c r="C9" s="237" t="s">
        <v>1158</v>
      </c>
      <c r="D9" s="247">
        <v>2026</v>
      </c>
      <c r="E9" s="247">
        <v>2027</v>
      </c>
      <c r="F9" s="247">
        <v>2028</v>
      </c>
    </row>
    <row r="10" spans="1:6" ht="15.75">
      <c r="A10" s="19" t="s">
        <v>697</v>
      </c>
      <c r="B10" s="238"/>
      <c r="C10" s="238"/>
      <c r="D10" s="238"/>
      <c r="E10" s="238"/>
      <c r="F10" s="239"/>
    </row>
    <row r="11" spans="1:6" ht="15.75">
      <c r="A11" s="20" t="s">
        <v>698</v>
      </c>
      <c r="B11" s="226">
        <v>1472594.04</v>
      </c>
      <c r="C11" s="226">
        <v>1209362.06</v>
      </c>
      <c r="D11" s="193">
        <v>1753426.44</v>
      </c>
      <c r="E11" s="193">
        <v>3520225.44</v>
      </c>
      <c r="F11" s="226">
        <v>2693029.44</v>
      </c>
    </row>
    <row r="12" spans="1:6" ht="31.5">
      <c r="A12" s="20" t="s">
        <v>699</v>
      </c>
      <c r="B12" s="226">
        <v>0</v>
      </c>
      <c r="C12" s="226">
        <v>0</v>
      </c>
      <c r="D12" s="193">
        <v>0</v>
      </c>
      <c r="E12" s="193">
        <v>0</v>
      </c>
      <c r="F12" s="226">
        <v>0</v>
      </c>
    </row>
    <row r="13" spans="1:6" ht="15.75">
      <c r="A13" s="20" t="s">
        <v>700</v>
      </c>
      <c r="B13" s="226">
        <v>0</v>
      </c>
      <c r="C13" s="226">
        <v>0</v>
      </c>
      <c r="D13" s="193">
        <v>0</v>
      </c>
      <c r="E13" s="193">
        <v>0</v>
      </c>
      <c r="F13" s="226">
        <v>0</v>
      </c>
    </row>
    <row r="14" spans="1:6" ht="15.75">
      <c r="A14" s="20" t="s">
        <v>701</v>
      </c>
      <c r="B14" s="226">
        <v>0</v>
      </c>
      <c r="C14" s="226">
        <v>0</v>
      </c>
      <c r="D14" s="193">
        <v>0</v>
      </c>
      <c r="E14" s="193">
        <v>0</v>
      </c>
      <c r="F14" s="226">
        <v>0</v>
      </c>
    </row>
    <row r="15" spans="1:6" ht="32.25" thickBot="1">
      <c r="A15" s="20" t="s">
        <v>702</v>
      </c>
      <c r="B15" s="226">
        <v>37362038.520000003</v>
      </c>
      <c r="C15" s="226">
        <v>43053077.590000004</v>
      </c>
      <c r="D15" s="193">
        <v>47541012.073666669</v>
      </c>
      <c r="E15" s="193">
        <v>35388055.831111118</v>
      </c>
      <c r="F15" s="226">
        <v>35388055.831111118</v>
      </c>
    </row>
    <row r="16" spans="1:6" ht="17.25" thickTop="1" thickBot="1">
      <c r="A16" s="21" t="s">
        <v>703</v>
      </c>
      <c r="B16" s="240">
        <v>38834632.560000002</v>
      </c>
      <c r="C16" s="240">
        <v>44262439.650000006</v>
      </c>
      <c r="D16" s="240">
        <v>49294438.513666667</v>
      </c>
      <c r="E16" s="240">
        <v>38908281.271111116</v>
      </c>
      <c r="F16" s="240">
        <v>38081085.271111116</v>
      </c>
    </row>
    <row r="17" spans="1:6" ht="16.5" thickTop="1">
      <c r="A17" s="19" t="s">
        <v>704</v>
      </c>
      <c r="B17" s="238"/>
      <c r="C17" s="238"/>
      <c r="D17" s="238"/>
      <c r="E17" s="238"/>
      <c r="F17" s="241"/>
    </row>
    <row r="18" spans="1:6" ht="15.75">
      <c r="A18" s="20" t="s">
        <v>705</v>
      </c>
      <c r="B18" s="226">
        <v>1024128.8599999996</v>
      </c>
      <c r="C18" s="226">
        <v>2484215</v>
      </c>
      <c r="D18" s="193">
        <v>1808953.8542236986</v>
      </c>
      <c r="E18" s="193">
        <v>2560373.66</v>
      </c>
      <c r="F18" s="226">
        <v>2560373.66</v>
      </c>
    </row>
    <row r="19" spans="1:6" ht="15.75">
      <c r="A19" s="20" t="s">
        <v>706</v>
      </c>
      <c r="B19" s="226">
        <v>7611800.3399999999</v>
      </c>
      <c r="C19" s="226">
        <v>10587999.702499999</v>
      </c>
      <c r="D19" s="193">
        <v>13100026.026331328</v>
      </c>
      <c r="E19" s="193">
        <v>8824792.276111111</v>
      </c>
      <c r="F19" s="226">
        <v>8824792.276111111</v>
      </c>
    </row>
    <row r="20" spans="1:6" ht="15.75">
      <c r="A20" s="20" t="s">
        <v>707</v>
      </c>
      <c r="B20" s="226">
        <v>982157.74</v>
      </c>
      <c r="C20" s="226">
        <v>1525554.4033333333</v>
      </c>
      <c r="D20" s="193">
        <v>2170503.389618916</v>
      </c>
      <c r="E20" s="193">
        <v>602206.97</v>
      </c>
      <c r="F20" s="226">
        <v>442392.97</v>
      </c>
    </row>
    <row r="21" spans="1:6" ht="15.75">
      <c r="A21" s="23" t="s">
        <v>708</v>
      </c>
      <c r="B21" s="242">
        <v>22049057.740000002</v>
      </c>
      <c r="C21" s="242">
        <v>22897210.345974516</v>
      </c>
      <c r="D21" s="242">
        <v>25023983.213305309</v>
      </c>
      <c r="E21" s="242">
        <v>19232799.329999998</v>
      </c>
      <c r="F21" s="242">
        <v>18374237.550000001</v>
      </c>
    </row>
    <row r="22" spans="1:6" ht="15.75">
      <c r="A22" s="24" t="s">
        <v>709</v>
      </c>
      <c r="B22" s="226">
        <v>17424777.610000003</v>
      </c>
      <c r="C22" s="226">
        <v>17769287.101199996</v>
      </c>
      <c r="D22" s="193">
        <v>18299071.053272944</v>
      </c>
      <c r="E22" s="258">
        <v>15102763.33</v>
      </c>
      <c r="F22" s="259">
        <v>14561884</v>
      </c>
    </row>
    <row r="23" spans="1:6" ht="15.75">
      <c r="A23" s="24" t="s">
        <v>710</v>
      </c>
      <c r="B23" s="226">
        <v>4624280.13</v>
      </c>
      <c r="C23" s="226">
        <v>5127923.2447745204</v>
      </c>
      <c r="D23" s="193">
        <v>6724912.1600323655</v>
      </c>
      <c r="E23" s="193">
        <v>4130036</v>
      </c>
      <c r="F23" s="226">
        <v>3812353.55</v>
      </c>
    </row>
    <row r="24" spans="1:6" ht="15.75">
      <c r="A24" s="24" t="s">
        <v>711</v>
      </c>
      <c r="B24" s="226">
        <v>0</v>
      </c>
      <c r="C24" s="226">
        <v>0</v>
      </c>
      <c r="D24" s="193">
        <v>0</v>
      </c>
      <c r="E24" s="193">
        <v>0</v>
      </c>
      <c r="F24" s="226">
        <v>0</v>
      </c>
    </row>
    <row r="25" spans="1:6" ht="15.75">
      <c r="A25" s="24" t="s">
        <v>712</v>
      </c>
      <c r="B25" s="226">
        <v>0</v>
      </c>
      <c r="C25" s="226">
        <v>0</v>
      </c>
      <c r="D25" s="193">
        <v>0</v>
      </c>
      <c r="E25" s="193">
        <v>0</v>
      </c>
      <c r="F25" s="226">
        <v>0</v>
      </c>
    </row>
    <row r="26" spans="1:6" ht="15.75">
      <c r="A26" s="24" t="s">
        <v>713</v>
      </c>
      <c r="B26" s="226">
        <v>0</v>
      </c>
      <c r="C26" s="226">
        <v>0</v>
      </c>
      <c r="D26" s="193">
        <v>0</v>
      </c>
      <c r="E26" s="193">
        <v>0</v>
      </c>
      <c r="F26" s="226">
        <v>0</v>
      </c>
    </row>
    <row r="27" spans="1:6" ht="15.75">
      <c r="A27" s="23" t="s">
        <v>714</v>
      </c>
      <c r="B27" s="242">
        <v>2574008.38</v>
      </c>
      <c r="C27" s="242">
        <v>3342725.58</v>
      </c>
      <c r="D27" s="242">
        <v>2721266.2736913902</v>
      </c>
      <c r="E27" s="242">
        <v>4121266.2736913906</v>
      </c>
      <c r="F27" s="242">
        <v>4121266.2736913906</v>
      </c>
    </row>
    <row r="28" spans="1:6" ht="15.75">
      <c r="A28" s="25" t="s">
        <v>716</v>
      </c>
      <c r="B28" s="226">
        <v>358683.98</v>
      </c>
      <c r="C28" s="226">
        <v>576910.11999999988</v>
      </c>
      <c r="D28" s="193">
        <v>410398.37146363361</v>
      </c>
      <c r="E28" s="193">
        <v>410398.37146363361</v>
      </c>
      <c r="F28" s="226">
        <v>410398.37146363361</v>
      </c>
    </row>
    <row r="29" spans="1:6" ht="15.75">
      <c r="A29" s="25" t="s">
        <v>718</v>
      </c>
      <c r="B29" s="226">
        <v>2215324.4</v>
      </c>
      <c r="C29" s="226">
        <v>2765815.46</v>
      </c>
      <c r="D29" s="193">
        <v>2310867.9022277566</v>
      </c>
      <c r="E29" s="193">
        <v>3710867.902227757</v>
      </c>
      <c r="F29" s="226">
        <v>3710867.902227757</v>
      </c>
    </row>
    <row r="30" spans="1:6" ht="15.75">
      <c r="A30" s="25" t="s">
        <v>719</v>
      </c>
      <c r="B30" s="226">
        <v>0</v>
      </c>
      <c r="C30" s="226">
        <v>0</v>
      </c>
      <c r="D30" s="193">
        <v>0</v>
      </c>
      <c r="E30" s="193">
        <v>0</v>
      </c>
      <c r="F30" s="226">
        <v>0</v>
      </c>
    </row>
    <row r="31" spans="1:6" ht="31.5">
      <c r="A31" s="25" t="s">
        <v>721</v>
      </c>
      <c r="B31" s="226">
        <v>0</v>
      </c>
      <c r="C31" s="226">
        <v>0</v>
      </c>
      <c r="D31" s="193">
        <v>0</v>
      </c>
      <c r="E31" s="193">
        <v>0</v>
      </c>
      <c r="F31" s="226">
        <v>0</v>
      </c>
    </row>
    <row r="32" spans="1:6" ht="31.5">
      <c r="A32" s="26" t="s">
        <v>723</v>
      </c>
      <c r="B32" s="242">
        <v>87600.030000000086</v>
      </c>
      <c r="C32" s="242">
        <v>-77833.679999999935</v>
      </c>
      <c r="D32" s="242">
        <v>0</v>
      </c>
      <c r="E32" s="242">
        <v>0</v>
      </c>
      <c r="F32" s="242">
        <v>0</v>
      </c>
    </row>
    <row r="33" spans="1:6" ht="15.75">
      <c r="A33" s="23" t="s">
        <v>725</v>
      </c>
      <c r="B33" s="243">
        <v>81083</v>
      </c>
      <c r="C33" s="243">
        <v>200000</v>
      </c>
      <c r="D33" s="242">
        <v>0</v>
      </c>
      <c r="E33" s="242">
        <v>0</v>
      </c>
      <c r="F33" s="242">
        <v>0</v>
      </c>
    </row>
    <row r="34" spans="1:6" ht="15.75">
      <c r="A34" s="23" t="s">
        <v>726</v>
      </c>
      <c r="B34" s="243">
        <v>1938475.8299999998</v>
      </c>
      <c r="C34" s="243">
        <v>940455.32861199998</v>
      </c>
      <c r="D34" s="242">
        <v>1603870.047142857</v>
      </c>
      <c r="E34" s="242">
        <v>1359680.19</v>
      </c>
      <c r="F34" s="242">
        <v>1520579.19</v>
      </c>
    </row>
    <row r="35" spans="1:6" ht="16.5" thickBot="1">
      <c r="A35" s="23" t="s">
        <v>727</v>
      </c>
      <c r="B35" s="243">
        <v>1030072.2500000002</v>
      </c>
      <c r="C35" s="243">
        <v>835643.03800000018</v>
      </c>
      <c r="D35" s="242">
        <v>1097047.0476314921</v>
      </c>
      <c r="E35" s="242">
        <v>966751.054</v>
      </c>
      <c r="F35" s="242">
        <v>966752.054</v>
      </c>
    </row>
    <row r="36" spans="1:6" ht="17.25" thickTop="1" thickBot="1">
      <c r="A36" s="21" t="s">
        <v>728</v>
      </c>
      <c r="B36" s="244">
        <v>37378384.170000002</v>
      </c>
      <c r="C36" s="244">
        <v>42735969.71841985</v>
      </c>
      <c r="D36" s="244">
        <v>47525649.85194499</v>
      </c>
      <c r="E36" s="244">
        <v>37667869.753802501</v>
      </c>
      <c r="F36" s="244">
        <v>36810393.973802499</v>
      </c>
    </row>
    <row r="37" spans="1:6" ht="32.25" thickTop="1">
      <c r="A37" s="28" t="s">
        <v>729</v>
      </c>
      <c r="B37" s="245">
        <v>1456248.3900000006</v>
      </c>
      <c r="C37" s="245">
        <v>1526469.9315801561</v>
      </c>
      <c r="D37" s="245">
        <v>1768788.6617216766</v>
      </c>
      <c r="E37" s="245">
        <v>1240411.5173086151</v>
      </c>
      <c r="F37" s="245">
        <v>1270691.2973086163</v>
      </c>
    </row>
    <row r="38" spans="1:6" ht="15.75">
      <c r="A38" s="19" t="s">
        <v>730</v>
      </c>
      <c r="B38" s="238"/>
      <c r="C38" s="238"/>
      <c r="D38" s="238"/>
      <c r="E38" s="238"/>
      <c r="F38" s="241"/>
    </row>
    <row r="39" spans="1:6" ht="15.75">
      <c r="A39" s="26" t="s">
        <v>731</v>
      </c>
      <c r="B39" s="242">
        <v>0</v>
      </c>
      <c r="C39" s="242">
        <v>0</v>
      </c>
      <c r="D39" s="242">
        <v>0</v>
      </c>
      <c r="E39" s="242">
        <v>0</v>
      </c>
      <c r="F39" s="242">
        <v>0</v>
      </c>
    </row>
    <row r="40" spans="1:6" ht="15.75">
      <c r="A40" s="26" t="s">
        <v>732</v>
      </c>
      <c r="B40" s="242">
        <v>221774.39</v>
      </c>
      <c r="C40" s="242">
        <v>0</v>
      </c>
      <c r="D40" s="242">
        <v>0</v>
      </c>
      <c r="E40" s="242">
        <v>133.36000000000001</v>
      </c>
      <c r="F40" s="242">
        <v>133.36000000000001</v>
      </c>
    </row>
    <row r="41" spans="1:6" ht="15.75">
      <c r="A41" s="25" t="s">
        <v>733</v>
      </c>
      <c r="B41" s="193">
        <v>0</v>
      </c>
      <c r="C41" s="193">
        <v>0</v>
      </c>
      <c r="D41" s="193">
        <v>0</v>
      </c>
      <c r="E41" s="193">
        <v>0</v>
      </c>
      <c r="F41" s="226">
        <v>0</v>
      </c>
    </row>
    <row r="42" spans="1:6" ht="31.5">
      <c r="A42" s="25" t="s">
        <v>734</v>
      </c>
      <c r="B42" s="193">
        <v>0</v>
      </c>
      <c r="C42" s="193">
        <v>0</v>
      </c>
      <c r="D42" s="193">
        <v>0</v>
      </c>
      <c r="E42" s="193">
        <v>0</v>
      </c>
      <c r="F42" s="226">
        <v>0</v>
      </c>
    </row>
    <row r="43" spans="1:6" ht="31.5">
      <c r="A43" s="25" t="s">
        <v>735</v>
      </c>
      <c r="B43" s="193">
        <v>0</v>
      </c>
      <c r="C43" s="193">
        <v>0</v>
      </c>
      <c r="D43" s="193">
        <v>0</v>
      </c>
      <c r="E43" s="193">
        <v>0</v>
      </c>
      <c r="F43" s="226">
        <v>0</v>
      </c>
    </row>
    <row r="44" spans="1:6" ht="15.75">
      <c r="A44" s="25" t="s">
        <v>736</v>
      </c>
      <c r="B44" s="193">
        <v>221774.39</v>
      </c>
      <c r="C44" s="193">
        <v>0</v>
      </c>
      <c r="D44" s="193">
        <v>0</v>
      </c>
      <c r="E44" s="193">
        <v>133.36000000000001</v>
      </c>
      <c r="F44" s="226">
        <v>133.36000000000001</v>
      </c>
    </row>
    <row r="45" spans="1:6" ht="15.75">
      <c r="A45" s="26" t="s">
        <v>737</v>
      </c>
      <c r="B45" s="242">
        <v>835.19</v>
      </c>
      <c r="C45" s="242">
        <v>0</v>
      </c>
      <c r="D45" s="242">
        <v>6000</v>
      </c>
      <c r="E45" s="242">
        <v>6000</v>
      </c>
      <c r="F45" s="242">
        <v>6000</v>
      </c>
    </row>
    <row r="46" spans="1:6" ht="16.5" thickBot="1">
      <c r="A46" s="29" t="s">
        <v>738</v>
      </c>
      <c r="B46" s="226">
        <v>0</v>
      </c>
      <c r="C46" s="226">
        <v>0</v>
      </c>
      <c r="D46" s="226">
        <v>0</v>
      </c>
      <c r="E46" s="226">
        <v>0</v>
      </c>
      <c r="F46" s="226">
        <v>0</v>
      </c>
    </row>
    <row r="47" spans="1:6" ht="17.25" thickTop="1" thickBot="1">
      <c r="A47" s="21" t="s">
        <v>728</v>
      </c>
      <c r="B47" s="240">
        <v>220939.2</v>
      </c>
      <c r="C47" s="240">
        <v>0</v>
      </c>
      <c r="D47" s="240">
        <v>-6000</v>
      </c>
      <c r="E47" s="240">
        <v>-5866.64</v>
      </c>
      <c r="F47" s="244">
        <v>-5866.64</v>
      </c>
    </row>
    <row r="48" spans="1:6" ht="32.25" thickTop="1">
      <c r="A48" s="30" t="s">
        <v>739</v>
      </c>
      <c r="B48" s="246"/>
      <c r="C48" s="246"/>
      <c r="D48" s="246"/>
      <c r="E48" s="246"/>
      <c r="F48" s="239"/>
    </row>
    <row r="49" spans="1:6" ht="15.75">
      <c r="A49" s="20" t="s">
        <v>740</v>
      </c>
      <c r="B49" s="226">
        <v>0</v>
      </c>
      <c r="C49" s="226">
        <v>0</v>
      </c>
      <c r="D49" s="193">
        <v>0</v>
      </c>
      <c r="E49" s="193">
        <v>0</v>
      </c>
      <c r="F49" s="226">
        <v>0</v>
      </c>
    </row>
    <row r="50" spans="1:6" ht="15.75">
      <c r="A50" s="25" t="s">
        <v>741</v>
      </c>
      <c r="B50" s="226">
        <v>0</v>
      </c>
      <c r="C50" s="226">
        <v>0</v>
      </c>
      <c r="D50" s="193">
        <v>0</v>
      </c>
      <c r="E50" s="193">
        <v>0</v>
      </c>
      <c r="F50" s="226">
        <v>0</v>
      </c>
    </row>
    <row r="51" spans="1:6" ht="31.5">
      <c r="A51" s="24" t="s">
        <v>742</v>
      </c>
      <c r="B51" s="226">
        <v>0</v>
      </c>
      <c r="C51" s="226">
        <v>0</v>
      </c>
      <c r="D51" s="193">
        <v>0</v>
      </c>
      <c r="E51" s="193">
        <v>0</v>
      </c>
      <c r="F51" s="226">
        <v>0</v>
      </c>
    </row>
    <row r="52" spans="1:6" ht="31.5">
      <c r="A52" s="24" t="s">
        <v>743</v>
      </c>
      <c r="B52" s="226">
        <v>0</v>
      </c>
      <c r="C52" s="226">
        <v>0</v>
      </c>
      <c r="D52" s="193">
        <v>0</v>
      </c>
      <c r="E52" s="193">
        <v>0</v>
      </c>
      <c r="F52" s="226">
        <v>0</v>
      </c>
    </row>
    <row r="53" spans="1:6" ht="15.75">
      <c r="A53" s="24" t="s">
        <v>744</v>
      </c>
      <c r="B53" s="226">
        <v>0</v>
      </c>
      <c r="C53" s="226">
        <v>0</v>
      </c>
      <c r="D53" s="193">
        <v>0</v>
      </c>
      <c r="E53" s="193">
        <v>0</v>
      </c>
      <c r="F53" s="226">
        <v>0</v>
      </c>
    </row>
    <row r="54" spans="1:6" ht="15.75">
      <c r="A54" s="29" t="s">
        <v>745</v>
      </c>
      <c r="B54" s="226">
        <v>0</v>
      </c>
      <c r="C54" s="226">
        <v>0</v>
      </c>
      <c r="D54" s="193">
        <v>0</v>
      </c>
      <c r="E54" s="193">
        <v>0</v>
      </c>
      <c r="F54" s="226">
        <v>0</v>
      </c>
    </row>
    <row r="55" spans="1:6" ht="15.75">
      <c r="A55" s="24" t="s">
        <v>746</v>
      </c>
      <c r="B55" s="226">
        <v>0</v>
      </c>
      <c r="C55" s="226">
        <v>0</v>
      </c>
      <c r="D55" s="193">
        <v>0</v>
      </c>
      <c r="E55" s="193">
        <v>0</v>
      </c>
      <c r="F55" s="226">
        <v>0</v>
      </c>
    </row>
    <row r="56" spans="1:6" ht="15.75">
      <c r="A56" s="24" t="s">
        <v>747</v>
      </c>
      <c r="B56" s="226">
        <v>0</v>
      </c>
      <c r="C56" s="226">
        <v>0</v>
      </c>
      <c r="D56" s="193">
        <v>0</v>
      </c>
      <c r="E56" s="193">
        <v>0</v>
      </c>
      <c r="F56" s="226">
        <v>0</v>
      </c>
    </row>
    <row r="57" spans="1:6" ht="16.5" thickBot="1">
      <c r="A57" s="24" t="s">
        <v>748</v>
      </c>
      <c r="B57" s="226">
        <v>0</v>
      </c>
      <c r="C57" s="226">
        <v>0</v>
      </c>
      <c r="D57" s="193">
        <v>0</v>
      </c>
      <c r="E57" s="193">
        <v>0</v>
      </c>
      <c r="F57" s="226">
        <v>0</v>
      </c>
    </row>
    <row r="58" spans="1:6" ht="17.25" thickTop="1" thickBot="1">
      <c r="A58" s="21" t="s">
        <v>749</v>
      </c>
      <c r="B58" s="240">
        <v>0</v>
      </c>
      <c r="C58" s="240"/>
      <c r="D58" s="244"/>
      <c r="E58" s="244">
        <v>0</v>
      </c>
      <c r="F58" s="244">
        <v>0</v>
      </c>
    </row>
    <row r="59" spans="1:6" ht="33" thickTop="1" thickBot="1">
      <c r="A59" s="31" t="s">
        <v>750</v>
      </c>
      <c r="B59" s="245">
        <v>1677187.5900000005</v>
      </c>
      <c r="C59" s="245">
        <v>1526469.9315801561</v>
      </c>
      <c r="D59" s="245">
        <v>1762788.6617216766</v>
      </c>
      <c r="E59" s="245">
        <v>1234544.8773086153</v>
      </c>
      <c r="F59" s="245">
        <v>1264824.6573086164</v>
      </c>
    </row>
    <row r="60" spans="1:6" ht="17.25" thickTop="1" thickBot="1">
      <c r="A60" s="21" t="s">
        <v>751</v>
      </c>
      <c r="B60" s="240">
        <v>1593941.79</v>
      </c>
      <c r="C60" s="240">
        <v>1526469.9271999998</v>
      </c>
      <c r="D60" s="240">
        <v>1762788.442533968</v>
      </c>
      <c r="E60" s="240">
        <v>1234544.8600000001</v>
      </c>
      <c r="F60" s="244">
        <v>1264825.0900000001</v>
      </c>
    </row>
    <row r="61" spans="1:6" ht="17.25" thickTop="1" thickBot="1">
      <c r="A61" s="32" t="s">
        <v>752</v>
      </c>
      <c r="B61" s="229">
        <v>83245.800000000512</v>
      </c>
      <c r="C61" s="229">
        <v>4.3801562860608101E-3</v>
      </c>
      <c r="D61" s="229">
        <v>0.21918770857155323</v>
      </c>
      <c r="E61" s="229">
        <v>1.7308615148067474E-2</v>
      </c>
      <c r="F61" s="229">
        <v>-0.43269138364121318</v>
      </c>
    </row>
    <row r="64" spans="1:6" ht="16.5" thickBot="1">
      <c r="D64" s="229"/>
    </row>
  </sheetData>
  <pageMargins left="0.70866141732283472" right="0.70866141732283472" top="0.74803149606299213" bottom="0.74803149606299213" header="0.31496062992125984" footer="0.31496062992125984"/>
  <pageSetup paperSize="9" scale="76" fitToHeight="2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F1B7-284B-4952-B95F-687CC9205196}">
  <dimension ref="A1:Q232"/>
  <sheetViews>
    <sheetView topLeftCell="H1" zoomScaleNormal="100" workbookViewId="0">
      <pane ySplit="3" topLeftCell="A224" activePane="bottomLeft" state="frozen"/>
      <selection pane="bottomLeft" activeCell="A2" sqref="A2:Q232"/>
    </sheetView>
  </sheetViews>
  <sheetFormatPr defaultColWidth="9.140625" defaultRowHeight="12"/>
  <cols>
    <col min="1" max="1" width="15.140625" style="112" customWidth="1"/>
    <col min="2" max="2" width="14.85546875" style="112" customWidth="1"/>
    <col min="3" max="3" width="45.5703125" style="112" bestFit="1" customWidth="1"/>
    <col min="4" max="7" width="33.28515625" style="112" customWidth="1"/>
    <col min="8" max="8" width="21.5703125" style="112" customWidth="1"/>
    <col min="9" max="9" width="23.85546875" style="112" customWidth="1"/>
    <col min="10" max="11" width="27.140625" style="112" customWidth="1"/>
    <col min="12" max="13" width="14.28515625" style="112" bestFit="1" customWidth="1"/>
    <col min="14" max="14" width="18.42578125" style="112" bestFit="1" customWidth="1"/>
    <col min="15" max="15" width="29.28515625" style="112" customWidth="1"/>
    <col min="16" max="16" width="20.42578125" style="112" customWidth="1"/>
    <col min="17" max="16384" width="9.140625" style="112"/>
  </cols>
  <sheetData>
    <row r="1" spans="1:17" s="52" customFormat="1" ht="58.5" customHeight="1">
      <c r="A1" s="102" t="s">
        <v>666</v>
      </c>
      <c r="B1" s="102" t="s">
        <v>666</v>
      </c>
      <c r="C1" s="102" t="s">
        <v>667</v>
      </c>
      <c r="D1" s="102" t="s">
        <v>668</v>
      </c>
      <c r="E1" s="102" t="s">
        <v>669</v>
      </c>
      <c r="F1" s="103" t="s">
        <v>1</v>
      </c>
      <c r="G1" s="103" t="s">
        <v>919</v>
      </c>
      <c r="H1" s="102" t="s">
        <v>670</v>
      </c>
      <c r="I1" s="104" t="s">
        <v>671</v>
      </c>
      <c r="J1" s="102" t="s">
        <v>672</v>
      </c>
      <c r="K1" s="104" t="s">
        <v>673</v>
      </c>
      <c r="L1" s="104" t="s">
        <v>674</v>
      </c>
      <c r="M1" s="104" t="s">
        <v>675</v>
      </c>
      <c r="N1" s="105" t="s">
        <v>676</v>
      </c>
      <c r="O1" s="102" t="s">
        <v>677</v>
      </c>
      <c r="P1" s="102" t="s">
        <v>659</v>
      </c>
      <c r="Q1" s="105"/>
    </row>
    <row r="2" spans="1:17" s="52" customFormat="1" ht="60">
      <c r="A2" s="79" t="s">
        <v>666</v>
      </c>
      <c r="B2" s="79" t="s">
        <v>927</v>
      </c>
      <c r="C2" s="80" t="s">
        <v>667</v>
      </c>
      <c r="D2" s="79" t="s">
        <v>668</v>
      </c>
      <c r="E2" s="79"/>
      <c r="F2" s="79"/>
      <c r="G2" s="79"/>
      <c r="H2" s="81" t="s">
        <v>670</v>
      </c>
      <c r="I2" s="79" t="s">
        <v>671</v>
      </c>
      <c r="J2" s="79" t="s">
        <v>672</v>
      </c>
      <c r="K2" s="80" t="s">
        <v>673</v>
      </c>
      <c r="L2" s="80" t="s">
        <v>674</v>
      </c>
      <c r="M2" s="80" t="s">
        <v>675</v>
      </c>
      <c r="N2" s="80" t="s">
        <v>676</v>
      </c>
      <c r="O2" s="102" t="s">
        <v>677</v>
      </c>
      <c r="P2" s="102" t="s">
        <v>659</v>
      </c>
      <c r="Q2" s="105"/>
    </row>
    <row r="3" spans="1:17" s="52" customFormat="1">
      <c r="A3" s="82"/>
      <c r="B3" s="82"/>
      <c r="C3" s="79" t="s">
        <v>678</v>
      </c>
      <c r="D3" s="79" t="s">
        <v>661</v>
      </c>
      <c r="E3" s="79"/>
      <c r="F3" s="79"/>
      <c r="G3" s="79"/>
      <c r="H3" s="81" t="s">
        <v>662</v>
      </c>
      <c r="I3" s="79" t="s">
        <v>679</v>
      </c>
      <c r="J3" s="79" t="s">
        <v>680</v>
      </c>
      <c r="K3" s="79" t="s">
        <v>660</v>
      </c>
      <c r="L3" s="79" t="s">
        <v>681</v>
      </c>
      <c r="M3" s="79" t="s">
        <v>682</v>
      </c>
      <c r="N3" s="79" t="s">
        <v>683</v>
      </c>
      <c r="O3" s="106"/>
      <c r="P3" s="106"/>
      <c r="Q3" s="106"/>
    </row>
    <row r="4" spans="1:17" s="52" customFormat="1" ht="24">
      <c r="A4" s="83" t="s">
        <v>928</v>
      </c>
      <c r="B4" s="83"/>
      <c r="C4" s="61"/>
      <c r="D4" s="84" t="s">
        <v>690</v>
      </c>
      <c r="E4" s="84"/>
      <c r="F4" s="84"/>
      <c r="G4" s="84"/>
      <c r="H4" s="63" t="s">
        <v>930</v>
      </c>
      <c r="I4" s="58" t="s">
        <v>686</v>
      </c>
      <c r="J4" s="58" t="s">
        <v>685</v>
      </c>
      <c r="K4" s="85">
        <v>1000</v>
      </c>
      <c r="L4" s="85">
        <v>1000</v>
      </c>
      <c r="M4" s="85">
        <v>1000</v>
      </c>
      <c r="N4" s="61"/>
      <c r="O4" s="60" t="s">
        <v>684</v>
      </c>
      <c r="P4" s="106"/>
      <c r="Q4" s="106"/>
    </row>
    <row r="5" spans="1:17" s="52" customFormat="1" ht="24">
      <c r="A5" s="83" t="s">
        <v>929</v>
      </c>
      <c r="B5" s="83"/>
      <c r="C5" s="61"/>
      <c r="D5" s="84" t="s">
        <v>690</v>
      </c>
      <c r="E5" s="84"/>
      <c r="F5" s="84"/>
      <c r="G5" s="84"/>
      <c r="H5" s="63" t="s">
        <v>930</v>
      </c>
      <c r="I5" s="58" t="s">
        <v>686</v>
      </c>
      <c r="J5" s="58" t="s">
        <v>685</v>
      </c>
      <c r="K5" s="85">
        <v>1000</v>
      </c>
      <c r="L5" s="85">
        <v>1000</v>
      </c>
      <c r="M5" s="85">
        <v>1000</v>
      </c>
      <c r="N5" s="61"/>
      <c r="O5" s="60" t="s">
        <v>684</v>
      </c>
      <c r="P5" s="106"/>
      <c r="Q5" s="106"/>
    </row>
    <row r="6" spans="1:17" s="52" customFormat="1" ht="24">
      <c r="A6" s="83" t="s">
        <v>931</v>
      </c>
      <c r="B6" s="83"/>
      <c r="C6" s="61"/>
      <c r="D6" s="84" t="s">
        <v>690</v>
      </c>
      <c r="E6" s="84"/>
      <c r="F6" s="84"/>
      <c r="G6" s="84"/>
      <c r="H6" s="63" t="s">
        <v>933</v>
      </c>
      <c r="I6" s="58" t="s">
        <v>686</v>
      </c>
      <c r="J6" s="58" t="s">
        <v>685</v>
      </c>
      <c r="K6" s="85">
        <v>2000</v>
      </c>
      <c r="L6" s="85">
        <v>2000</v>
      </c>
      <c r="M6" s="85">
        <v>2000</v>
      </c>
      <c r="N6" s="61"/>
      <c r="O6" s="60" t="s">
        <v>684</v>
      </c>
      <c r="P6" s="106"/>
      <c r="Q6" s="106"/>
    </row>
    <row r="7" spans="1:17" s="52" customFormat="1" ht="24">
      <c r="A7" s="83" t="s">
        <v>928</v>
      </c>
      <c r="B7" s="83"/>
      <c r="C7" s="61"/>
      <c r="D7" s="84" t="s">
        <v>690</v>
      </c>
      <c r="E7" s="84"/>
      <c r="F7" s="84"/>
      <c r="G7" s="84"/>
      <c r="H7" s="63" t="s">
        <v>933</v>
      </c>
      <c r="I7" s="58" t="s">
        <v>686</v>
      </c>
      <c r="J7" s="58" t="s">
        <v>685</v>
      </c>
      <c r="K7" s="85">
        <v>5000</v>
      </c>
      <c r="L7" s="85">
        <v>5000</v>
      </c>
      <c r="M7" s="85">
        <v>2000</v>
      </c>
      <c r="N7" s="61"/>
      <c r="O7" s="60" t="s">
        <v>684</v>
      </c>
      <c r="P7" s="106"/>
      <c r="Q7" s="106"/>
    </row>
    <row r="8" spans="1:17" s="52" customFormat="1" ht="24">
      <c r="A8" s="83" t="s">
        <v>935</v>
      </c>
      <c r="B8" s="83"/>
      <c r="C8" s="61"/>
      <c r="D8" s="84" t="s">
        <v>690</v>
      </c>
      <c r="E8" s="84"/>
      <c r="F8" s="84"/>
      <c r="G8" s="84"/>
      <c r="H8" s="63" t="s">
        <v>933</v>
      </c>
      <c r="I8" s="58" t="s">
        <v>686</v>
      </c>
      <c r="J8" s="58" t="s">
        <v>685</v>
      </c>
      <c r="K8" s="85">
        <v>5000</v>
      </c>
      <c r="L8" s="85">
        <v>5000</v>
      </c>
      <c r="M8" s="85">
        <v>2000</v>
      </c>
      <c r="N8" s="61"/>
      <c r="O8" s="60" t="s">
        <v>684</v>
      </c>
      <c r="P8" s="106"/>
      <c r="Q8" s="106"/>
    </row>
    <row r="9" spans="1:17" s="52" customFormat="1" ht="24">
      <c r="A9" s="83" t="s">
        <v>929</v>
      </c>
      <c r="B9" s="83"/>
      <c r="C9" s="61"/>
      <c r="D9" s="84" t="s">
        <v>690</v>
      </c>
      <c r="E9" s="84"/>
      <c r="F9" s="84"/>
      <c r="G9" s="84"/>
      <c r="H9" s="63" t="s">
        <v>933</v>
      </c>
      <c r="I9" s="58" t="s">
        <v>686</v>
      </c>
      <c r="J9" s="58" t="s">
        <v>685</v>
      </c>
      <c r="K9" s="85">
        <v>5000</v>
      </c>
      <c r="L9" s="85">
        <v>5000</v>
      </c>
      <c r="M9" s="85">
        <v>5000</v>
      </c>
      <c r="N9" s="61"/>
      <c r="O9" s="60" t="s">
        <v>684</v>
      </c>
      <c r="P9" s="106"/>
      <c r="Q9" s="106"/>
    </row>
    <row r="10" spans="1:17" s="52" customFormat="1" ht="36">
      <c r="A10" s="83" t="s">
        <v>931</v>
      </c>
      <c r="B10" s="83"/>
      <c r="C10" s="61"/>
      <c r="D10" s="84" t="s">
        <v>690</v>
      </c>
      <c r="E10" s="84"/>
      <c r="F10" s="84"/>
      <c r="G10" s="84"/>
      <c r="H10" s="63" t="s">
        <v>938</v>
      </c>
      <c r="I10" s="58" t="s">
        <v>686</v>
      </c>
      <c r="J10" s="58" t="s">
        <v>685</v>
      </c>
      <c r="K10" s="85">
        <v>5000</v>
      </c>
      <c r="L10" s="85">
        <v>5000</v>
      </c>
      <c r="M10" s="85">
        <v>5000</v>
      </c>
      <c r="N10" s="61"/>
      <c r="O10" s="60" t="s">
        <v>684</v>
      </c>
      <c r="P10" s="106"/>
      <c r="Q10" s="106"/>
    </row>
    <row r="11" spans="1:17" s="52" customFormat="1" ht="36">
      <c r="A11" s="83" t="s">
        <v>928</v>
      </c>
      <c r="B11" s="83"/>
      <c r="C11" s="61"/>
      <c r="D11" s="84" t="s">
        <v>690</v>
      </c>
      <c r="E11" s="84"/>
      <c r="F11" s="84"/>
      <c r="G11" s="84"/>
      <c r="H11" s="63" t="s">
        <v>938</v>
      </c>
      <c r="I11" s="58" t="s">
        <v>686</v>
      </c>
      <c r="J11" s="58" t="s">
        <v>685</v>
      </c>
      <c r="K11" s="85">
        <v>9000</v>
      </c>
      <c r="L11" s="85">
        <v>9000</v>
      </c>
      <c r="M11" s="85">
        <v>9000</v>
      </c>
      <c r="N11" s="61"/>
      <c r="O11" s="60" t="s">
        <v>684</v>
      </c>
      <c r="P11" s="106"/>
      <c r="Q11" s="106"/>
    </row>
    <row r="12" spans="1:17" s="52" customFormat="1" ht="36">
      <c r="A12" s="83" t="s">
        <v>929</v>
      </c>
      <c r="B12" s="83"/>
      <c r="C12" s="61"/>
      <c r="D12" s="84" t="s">
        <v>690</v>
      </c>
      <c r="E12" s="84"/>
      <c r="F12" s="84"/>
      <c r="G12" s="84"/>
      <c r="H12" s="63" t="s">
        <v>938</v>
      </c>
      <c r="I12" s="58" t="s">
        <v>686</v>
      </c>
      <c r="J12" s="58" t="s">
        <v>685</v>
      </c>
      <c r="K12" s="85">
        <v>9000</v>
      </c>
      <c r="L12" s="85">
        <v>9000</v>
      </c>
      <c r="M12" s="85">
        <v>9000</v>
      </c>
      <c r="N12" s="61"/>
      <c r="O12" s="60" t="s">
        <v>684</v>
      </c>
      <c r="P12" s="106"/>
      <c r="Q12" s="106"/>
    </row>
    <row r="13" spans="1:17" s="52" customFormat="1" ht="36">
      <c r="A13" s="83" t="s">
        <v>935</v>
      </c>
      <c r="B13" s="83"/>
      <c r="C13" s="61"/>
      <c r="D13" s="84" t="s">
        <v>690</v>
      </c>
      <c r="E13" s="84"/>
      <c r="F13" s="84"/>
      <c r="G13" s="84"/>
      <c r="H13" s="63" t="s">
        <v>938</v>
      </c>
      <c r="I13" s="58" t="s">
        <v>686</v>
      </c>
      <c r="J13" s="58" t="s">
        <v>685</v>
      </c>
      <c r="K13" s="85">
        <v>9000</v>
      </c>
      <c r="L13" s="85">
        <v>9000</v>
      </c>
      <c r="M13" s="85">
        <v>9000</v>
      </c>
      <c r="N13" s="61"/>
      <c r="O13" s="60" t="s">
        <v>684</v>
      </c>
      <c r="P13" s="106"/>
      <c r="Q13" s="106"/>
    </row>
    <row r="14" spans="1:17" s="52" customFormat="1" ht="60">
      <c r="A14" s="83" t="s">
        <v>931</v>
      </c>
      <c r="B14" s="83"/>
      <c r="C14" s="61"/>
      <c r="D14" s="84" t="s">
        <v>690</v>
      </c>
      <c r="E14" s="84"/>
      <c r="F14" s="84"/>
      <c r="G14" s="84"/>
      <c r="H14" s="63" t="s">
        <v>939</v>
      </c>
      <c r="I14" s="58" t="s">
        <v>686</v>
      </c>
      <c r="J14" s="58" t="s">
        <v>685</v>
      </c>
      <c r="K14" s="85">
        <v>20000</v>
      </c>
      <c r="L14" s="85">
        <v>20000</v>
      </c>
      <c r="M14" s="85">
        <v>20000</v>
      </c>
      <c r="N14" s="61"/>
      <c r="O14" s="60" t="s">
        <v>684</v>
      </c>
      <c r="P14" s="106"/>
      <c r="Q14" s="106"/>
    </row>
    <row r="15" spans="1:17" s="52" customFormat="1" ht="60">
      <c r="A15" s="83" t="s">
        <v>928</v>
      </c>
      <c r="B15" s="83"/>
      <c r="C15" s="61"/>
      <c r="D15" s="84" t="s">
        <v>690</v>
      </c>
      <c r="E15" s="84"/>
      <c r="F15" s="84"/>
      <c r="G15" s="84"/>
      <c r="H15" s="63" t="s">
        <v>939</v>
      </c>
      <c r="I15" s="58" t="s">
        <v>686</v>
      </c>
      <c r="J15" s="58" t="s">
        <v>685</v>
      </c>
      <c r="K15" s="85">
        <v>46000</v>
      </c>
      <c r="L15" s="85">
        <v>46000</v>
      </c>
      <c r="M15" s="85">
        <v>46000</v>
      </c>
      <c r="N15" s="61"/>
      <c r="O15" s="60" t="s">
        <v>684</v>
      </c>
      <c r="P15" s="106"/>
      <c r="Q15" s="106"/>
    </row>
    <row r="16" spans="1:17" s="52" customFormat="1" ht="60">
      <c r="A16" s="83" t="s">
        <v>929</v>
      </c>
      <c r="B16" s="83"/>
      <c r="C16" s="61"/>
      <c r="D16" s="84" t="s">
        <v>690</v>
      </c>
      <c r="E16" s="84"/>
      <c r="F16" s="84"/>
      <c r="G16" s="84"/>
      <c r="H16" s="63" t="s">
        <v>939</v>
      </c>
      <c r="I16" s="58" t="s">
        <v>686</v>
      </c>
      <c r="J16" s="58" t="s">
        <v>685</v>
      </c>
      <c r="K16" s="85">
        <v>50000</v>
      </c>
      <c r="L16" s="85">
        <v>50000</v>
      </c>
      <c r="M16" s="85">
        <v>50000</v>
      </c>
      <c r="N16" s="61"/>
      <c r="O16" s="60" t="s">
        <v>684</v>
      </c>
      <c r="P16" s="106"/>
      <c r="Q16" s="106"/>
    </row>
    <row r="17" spans="1:17" s="52" customFormat="1" ht="60">
      <c r="A17" s="83" t="s">
        <v>935</v>
      </c>
      <c r="B17" s="83"/>
      <c r="C17" s="61"/>
      <c r="D17" s="84" t="s">
        <v>690</v>
      </c>
      <c r="E17" s="84"/>
      <c r="F17" s="84"/>
      <c r="G17" s="84"/>
      <c r="H17" s="86" t="s">
        <v>939</v>
      </c>
      <c r="I17" s="58" t="s">
        <v>686</v>
      </c>
      <c r="J17" s="58" t="s">
        <v>685</v>
      </c>
      <c r="K17" s="85">
        <v>20000</v>
      </c>
      <c r="L17" s="85">
        <v>20000</v>
      </c>
      <c r="M17" s="85">
        <v>20000</v>
      </c>
      <c r="N17" s="61"/>
      <c r="O17" s="60" t="s">
        <v>684</v>
      </c>
      <c r="P17" s="106"/>
      <c r="Q17" s="106"/>
    </row>
    <row r="18" spans="1:17" s="52" customFormat="1" ht="24">
      <c r="A18" s="83" t="s">
        <v>931</v>
      </c>
      <c r="B18" s="83"/>
      <c r="C18" s="62"/>
      <c r="D18" s="84" t="s">
        <v>690</v>
      </c>
      <c r="E18" s="84"/>
      <c r="F18" s="84"/>
      <c r="G18" s="84"/>
      <c r="H18" s="63" t="s">
        <v>940</v>
      </c>
      <c r="I18" s="58" t="s">
        <v>686</v>
      </c>
      <c r="J18" s="58" t="s">
        <v>685</v>
      </c>
      <c r="K18" s="85">
        <v>6000</v>
      </c>
      <c r="L18" s="85">
        <v>6000</v>
      </c>
      <c r="M18" s="85">
        <v>6000</v>
      </c>
      <c r="N18" s="62"/>
      <c r="O18" s="60" t="s">
        <v>684</v>
      </c>
      <c r="P18" s="106"/>
      <c r="Q18" s="106"/>
    </row>
    <row r="19" spans="1:17" s="52" customFormat="1" ht="24">
      <c r="A19" s="83" t="s">
        <v>928</v>
      </c>
      <c r="B19" s="83"/>
      <c r="C19" s="62"/>
      <c r="D19" s="84" t="s">
        <v>690</v>
      </c>
      <c r="E19" s="84"/>
      <c r="F19" s="84"/>
      <c r="G19" s="84"/>
      <c r="H19" s="63" t="s">
        <v>940</v>
      </c>
      <c r="I19" s="58" t="s">
        <v>686</v>
      </c>
      <c r="J19" s="58" t="s">
        <v>685</v>
      </c>
      <c r="K19" s="85">
        <v>18000</v>
      </c>
      <c r="L19" s="85">
        <v>18000</v>
      </c>
      <c r="M19" s="85">
        <v>18000</v>
      </c>
      <c r="N19" s="62"/>
      <c r="O19" s="60" t="s">
        <v>684</v>
      </c>
      <c r="P19" s="106"/>
      <c r="Q19" s="106"/>
    </row>
    <row r="20" spans="1:17" s="52" customFormat="1" ht="24">
      <c r="A20" s="83" t="s">
        <v>929</v>
      </c>
      <c r="B20" s="83"/>
      <c r="C20" s="62"/>
      <c r="D20" s="84" t="s">
        <v>690</v>
      </c>
      <c r="E20" s="84"/>
      <c r="F20" s="84"/>
      <c r="G20" s="84"/>
      <c r="H20" s="63" t="s">
        <v>940</v>
      </c>
      <c r="I20" s="58" t="s">
        <v>686</v>
      </c>
      <c r="J20" s="58" t="s">
        <v>685</v>
      </c>
      <c r="K20" s="85">
        <v>15000</v>
      </c>
      <c r="L20" s="85">
        <v>15000</v>
      </c>
      <c r="M20" s="85">
        <v>15000</v>
      </c>
      <c r="N20" s="62"/>
      <c r="O20" s="60" t="s">
        <v>684</v>
      </c>
      <c r="P20" s="106"/>
      <c r="Q20" s="106"/>
    </row>
    <row r="21" spans="1:17" s="52" customFormat="1" ht="24">
      <c r="A21" s="83" t="s">
        <v>935</v>
      </c>
      <c r="B21" s="83"/>
      <c r="C21" s="62"/>
      <c r="D21" s="84" t="s">
        <v>690</v>
      </c>
      <c r="E21" s="84"/>
      <c r="F21" s="84"/>
      <c r="G21" s="84"/>
      <c r="H21" s="63" t="s">
        <v>940</v>
      </c>
      <c r="I21" s="58" t="s">
        <v>686</v>
      </c>
      <c r="J21" s="58" t="s">
        <v>685</v>
      </c>
      <c r="K21" s="85">
        <v>8000</v>
      </c>
      <c r="L21" s="85">
        <v>8000</v>
      </c>
      <c r="M21" s="85">
        <v>8000</v>
      </c>
      <c r="N21" s="62"/>
      <c r="O21" s="60" t="s">
        <v>684</v>
      </c>
      <c r="P21" s="106"/>
      <c r="Q21" s="106"/>
    </row>
    <row r="22" spans="1:17" s="52" customFormat="1" ht="36">
      <c r="A22" s="83" t="s">
        <v>929</v>
      </c>
      <c r="B22" s="83"/>
      <c r="C22" s="62"/>
      <c r="D22" s="84" t="s">
        <v>690</v>
      </c>
      <c r="E22" s="84"/>
      <c r="F22" s="84"/>
      <c r="G22" s="84"/>
      <c r="H22" s="63" t="s">
        <v>941</v>
      </c>
      <c r="I22" s="58" t="s">
        <v>686</v>
      </c>
      <c r="J22" s="58" t="s">
        <v>685</v>
      </c>
      <c r="K22" s="85">
        <v>6000</v>
      </c>
      <c r="L22" s="85">
        <v>6000</v>
      </c>
      <c r="M22" s="85">
        <v>6000</v>
      </c>
      <c r="N22" s="62"/>
      <c r="O22" s="60" t="s">
        <v>684</v>
      </c>
      <c r="P22" s="106"/>
      <c r="Q22" s="106"/>
    </row>
    <row r="23" spans="1:17" s="52" customFormat="1" ht="24">
      <c r="A23" s="83" t="s">
        <v>931</v>
      </c>
      <c r="B23" s="83"/>
      <c r="C23" s="61"/>
      <c r="D23" s="84" t="s">
        <v>690</v>
      </c>
      <c r="E23" s="84"/>
      <c r="F23" s="84"/>
      <c r="G23" s="84"/>
      <c r="H23" s="63" t="s">
        <v>943</v>
      </c>
      <c r="I23" s="58" t="s">
        <v>686</v>
      </c>
      <c r="J23" s="58" t="s">
        <v>685</v>
      </c>
      <c r="K23" s="85">
        <v>2000</v>
      </c>
      <c r="L23" s="85">
        <v>2000</v>
      </c>
      <c r="M23" s="85">
        <v>2000</v>
      </c>
      <c r="N23" s="61"/>
      <c r="O23" s="60" t="s">
        <v>684</v>
      </c>
      <c r="P23" s="106"/>
      <c r="Q23" s="106"/>
    </row>
    <row r="24" spans="1:17" s="52" customFormat="1" ht="24">
      <c r="A24" s="83" t="s">
        <v>928</v>
      </c>
      <c r="B24" s="83"/>
      <c r="C24" s="61"/>
      <c r="D24" s="84" t="s">
        <v>690</v>
      </c>
      <c r="E24" s="84"/>
      <c r="F24" s="84"/>
      <c r="G24" s="84"/>
      <c r="H24" s="63" t="s">
        <v>943</v>
      </c>
      <c r="I24" s="58" t="s">
        <v>686</v>
      </c>
      <c r="J24" s="58" t="s">
        <v>685</v>
      </c>
      <c r="K24" s="85">
        <v>2000</v>
      </c>
      <c r="L24" s="85">
        <v>2000</v>
      </c>
      <c r="M24" s="85">
        <v>2000</v>
      </c>
      <c r="N24" s="61"/>
      <c r="O24" s="60" t="s">
        <v>684</v>
      </c>
      <c r="P24" s="106"/>
      <c r="Q24" s="106"/>
    </row>
    <row r="25" spans="1:17" s="52" customFormat="1" ht="24">
      <c r="A25" s="83" t="s">
        <v>929</v>
      </c>
      <c r="B25" s="83"/>
      <c r="C25" s="61"/>
      <c r="D25" s="84" t="s">
        <v>690</v>
      </c>
      <c r="E25" s="84"/>
      <c r="F25" s="84"/>
      <c r="G25" s="84"/>
      <c r="H25" s="63" t="s">
        <v>943</v>
      </c>
      <c r="I25" s="58" t="s">
        <v>686</v>
      </c>
      <c r="J25" s="58" t="s">
        <v>685</v>
      </c>
      <c r="K25" s="85">
        <v>2000</v>
      </c>
      <c r="L25" s="85">
        <v>2000</v>
      </c>
      <c r="M25" s="85">
        <v>2000</v>
      </c>
      <c r="N25" s="61"/>
      <c r="O25" s="60" t="s">
        <v>684</v>
      </c>
      <c r="P25" s="106"/>
      <c r="Q25" s="106"/>
    </row>
    <row r="26" spans="1:17" s="52" customFormat="1" ht="24">
      <c r="A26" s="83" t="s">
        <v>928</v>
      </c>
      <c r="B26" s="83"/>
      <c r="C26" s="61"/>
      <c r="D26" s="84" t="s">
        <v>690</v>
      </c>
      <c r="E26" s="84"/>
      <c r="F26" s="84"/>
      <c r="G26" s="84"/>
      <c r="H26" s="63" t="s">
        <v>946</v>
      </c>
      <c r="I26" s="58" t="s">
        <v>686</v>
      </c>
      <c r="J26" s="58" t="s">
        <v>685</v>
      </c>
      <c r="K26" s="85">
        <v>22000</v>
      </c>
      <c r="L26" s="85">
        <v>22000</v>
      </c>
      <c r="M26" s="85">
        <v>22000</v>
      </c>
      <c r="N26" s="61"/>
      <c r="O26" s="60" t="s">
        <v>684</v>
      </c>
      <c r="P26" s="106"/>
      <c r="Q26" s="106"/>
    </row>
    <row r="27" spans="1:17" s="52" customFormat="1" ht="24">
      <c r="A27" s="83" t="s">
        <v>935</v>
      </c>
      <c r="B27" s="83"/>
      <c r="C27" s="61"/>
      <c r="D27" s="84" t="s">
        <v>690</v>
      </c>
      <c r="E27" s="84"/>
      <c r="F27" s="84"/>
      <c r="G27" s="84"/>
      <c r="H27" s="86" t="s">
        <v>946</v>
      </c>
      <c r="I27" s="58" t="s">
        <v>686</v>
      </c>
      <c r="J27" s="58" t="s">
        <v>685</v>
      </c>
      <c r="K27" s="85">
        <v>18000</v>
      </c>
      <c r="L27" s="85">
        <v>18000</v>
      </c>
      <c r="M27" s="85">
        <v>18000</v>
      </c>
      <c r="N27" s="61"/>
      <c r="O27" s="60" t="s">
        <v>684</v>
      </c>
      <c r="P27" s="106"/>
      <c r="Q27" s="106"/>
    </row>
    <row r="28" spans="1:17" s="52" customFormat="1" ht="24">
      <c r="A28" s="83" t="s">
        <v>931</v>
      </c>
      <c r="B28" s="83"/>
      <c r="C28" s="61"/>
      <c r="D28" s="84" t="s">
        <v>690</v>
      </c>
      <c r="E28" s="84"/>
      <c r="F28" s="84"/>
      <c r="G28" s="84"/>
      <c r="H28" s="63" t="s">
        <v>947</v>
      </c>
      <c r="I28" s="58" t="s">
        <v>686</v>
      </c>
      <c r="J28" s="58" t="s">
        <v>685</v>
      </c>
      <c r="K28" s="85">
        <v>2000</v>
      </c>
      <c r="L28" s="85">
        <v>2000</v>
      </c>
      <c r="M28" s="85">
        <v>2000</v>
      </c>
      <c r="N28" s="61"/>
      <c r="O28" s="60" t="s">
        <v>684</v>
      </c>
      <c r="P28" s="106"/>
      <c r="Q28" s="106"/>
    </row>
    <row r="29" spans="1:17" s="52" customFormat="1" ht="24">
      <c r="A29" s="83" t="s">
        <v>928</v>
      </c>
      <c r="B29" s="83"/>
      <c r="C29" s="61"/>
      <c r="D29" s="84" t="s">
        <v>690</v>
      </c>
      <c r="E29" s="84"/>
      <c r="F29" s="84"/>
      <c r="G29" s="84"/>
      <c r="H29" s="63" t="s">
        <v>947</v>
      </c>
      <c r="I29" s="58" t="s">
        <v>686</v>
      </c>
      <c r="J29" s="58" t="s">
        <v>685</v>
      </c>
      <c r="K29" s="85">
        <v>3179.51</v>
      </c>
      <c r="L29" s="85">
        <v>3179.51</v>
      </c>
      <c r="M29" s="85">
        <v>3179.51</v>
      </c>
      <c r="N29" s="61"/>
      <c r="O29" s="60" t="s">
        <v>684</v>
      </c>
      <c r="P29" s="106"/>
      <c r="Q29" s="106"/>
    </row>
    <row r="30" spans="1:17" s="52" customFormat="1" ht="36">
      <c r="A30" s="83" t="s">
        <v>948</v>
      </c>
      <c r="B30" s="83"/>
      <c r="C30" s="61"/>
      <c r="D30" s="84" t="s">
        <v>690</v>
      </c>
      <c r="E30" s="84"/>
      <c r="F30" s="84"/>
      <c r="G30" s="84"/>
      <c r="H30" s="63" t="s">
        <v>949</v>
      </c>
      <c r="I30" s="58" t="s">
        <v>686</v>
      </c>
      <c r="J30" s="58" t="s">
        <v>685</v>
      </c>
      <c r="K30" s="85">
        <v>3000</v>
      </c>
      <c r="L30" s="85">
        <v>3000</v>
      </c>
      <c r="M30" s="85">
        <v>3000</v>
      </c>
      <c r="N30" s="61"/>
      <c r="O30" s="60" t="s">
        <v>684</v>
      </c>
      <c r="P30" s="106"/>
      <c r="Q30" s="106"/>
    </row>
    <row r="31" spans="1:17" s="52" customFormat="1" ht="24">
      <c r="A31" s="83" t="s">
        <v>928</v>
      </c>
      <c r="B31" s="83"/>
      <c r="C31" s="61"/>
      <c r="D31" s="84" t="s">
        <v>690</v>
      </c>
      <c r="E31" s="84"/>
      <c r="F31" s="84"/>
      <c r="G31" s="84"/>
      <c r="H31" s="63" t="s">
        <v>950</v>
      </c>
      <c r="I31" s="58" t="s">
        <v>686</v>
      </c>
      <c r="J31" s="58" t="s">
        <v>685</v>
      </c>
      <c r="K31" s="85">
        <v>2000</v>
      </c>
      <c r="L31" s="85">
        <v>2000</v>
      </c>
      <c r="M31" s="85">
        <v>2000</v>
      </c>
      <c r="N31" s="61"/>
      <c r="O31" s="60" t="s">
        <v>684</v>
      </c>
      <c r="P31" s="106"/>
      <c r="Q31" s="106"/>
    </row>
    <row r="32" spans="1:17" s="52" customFormat="1" ht="24">
      <c r="A32" s="83" t="s">
        <v>929</v>
      </c>
      <c r="B32" s="83"/>
      <c r="C32" s="61"/>
      <c r="D32" s="84" t="s">
        <v>690</v>
      </c>
      <c r="E32" s="84"/>
      <c r="F32" s="84"/>
      <c r="G32" s="84"/>
      <c r="H32" s="63" t="s">
        <v>950</v>
      </c>
      <c r="I32" s="58" t="s">
        <v>686</v>
      </c>
      <c r="J32" s="58" t="s">
        <v>685</v>
      </c>
      <c r="K32" s="85">
        <v>2000</v>
      </c>
      <c r="L32" s="85">
        <v>2000</v>
      </c>
      <c r="M32" s="85">
        <v>2000</v>
      </c>
      <c r="N32" s="61"/>
      <c r="O32" s="60" t="s">
        <v>684</v>
      </c>
      <c r="P32" s="106"/>
      <c r="Q32" s="106"/>
    </row>
    <row r="33" spans="1:17" s="52" customFormat="1" ht="24">
      <c r="A33" s="83" t="s">
        <v>931</v>
      </c>
      <c r="B33" s="83"/>
      <c r="C33" s="61"/>
      <c r="D33" s="84" t="s">
        <v>690</v>
      </c>
      <c r="E33" s="84"/>
      <c r="F33" s="84"/>
      <c r="G33" s="84"/>
      <c r="H33" s="63" t="s">
        <v>951</v>
      </c>
      <c r="I33" s="58" t="s">
        <v>686</v>
      </c>
      <c r="J33" s="58" t="s">
        <v>685</v>
      </c>
      <c r="K33" s="85">
        <v>40000</v>
      </c>
      <c r="L33" s="85">
        <v>40000</v>
      </c>
      <c r="M33" s="85">
        <v>40000</v>
      </c>
      <c r="N33" s="61"/>
      <c r="O33" s="60" t="s">
        <v>684</v>
      </c>
      <c r="P33" s="106"/>
      <c r="Q33" s="106"/>
    </row>
    <row r="34" spans="1:17" s="52" customFormat="1" ht="24">
      <c r="A34" s="83" t="s">
        <v>928</v>
      </c>
      <c r="B34" s="83"/>
      <c r="C34" s="61"/>
      <c r="D34" s="84" t="s">
        <v>690</v>
      </c>
      <c r="E34" s="84"/>
      <c r="F34" s="84"/>
      <c r="G34" s="84"/>
      <c r="H34" s="63" t="s">
        <v>951</v>
      </c>
      <c r="I34" s="58" t="s">
        <v>686</v>
      </c>
      <c r="J34" s="58" t="s">
        <v>685</v>
      </c>
      <c r="K34" s="85">
        <v>75000</v>
      </c>
      <c r="L34" s="85">
        <v>75000</v>
      </c>
      <c r="M34" s="85">
        <v>75000</v>
      </c>
      <c r="N34" s="61"/>
      <c r="O34" s="60" t="s">
        <v>684</v>
      </c>
      <c r="P34" s="106"/>
      <c r="Q34" s="106"/>
    </row>
    <row r="35" spans="1:17" s="52" customFormat="1" ht="24">
      <c r="A35" s="83" t="s">
        <v>929</v>
      </c>
      <c r="B35" s="83"/>
      <c r="C35" s="61"/>
      <c r="D35" s="84" t="s">
        <v>690</v>
      </c>
      <c r="E35" s="84"/>
      <c r="F35" s="84"/>
      <c r="G35" s="84"/>
      <c r="H35" s="63" t="s">
        <v>951</v>
      </c>
      <c r="I35" s="58" t="s">
        <v>686</v>
      </c>
      <c r="J35" s="58" t="s">
        <v>685</v>
      </c>
      <c r="K35" s="85">
        <v>50000</v>
      </c>
      <c r="L35" s="85">
        <v>50000</v>
      </c>
      <c r="M35" s="85">
        <v>50000</v>
      </c>
      <c r="N35" s="61"/>
      <c r="O35" s="60" t="s">
        <v>684</v>
      </c>
      <c r="P35" s="106"/>
      <c r="Q35" s="106"/>
    </row>
    <row r="36" spans="1:17" s="52" customFormat="1" ht="24">
      <c r="A36" s="83" t="s">
        <v>935</v>
      </c>
      <c r="B36" s="83"/>
      <c r="C36" s="61"/>
      <c r="D36" s="84" t="s">
        <v>690</v>
      </c>
      <c r="E36" s="84"/>
      <c r="F36" s="84"/>
      <c r="G36" s="84"/>
      <c r="H36" s="86" t="s">
        <v>951</v>
      </c>
      <c r="I36" s="58" t="s">
        <v>686</v>
      </c>
      <c r="J36" s="58" t="s">
        <v>685</v>
      </c>
      <c r="K36" s="85">
        <v>15000</v>
      </c>
      <c r="L36" s="85">
        <v>15000</v>
      </c>
      <c r="M36" s="85">
        <v>15000</v>
      </c>
      <c r="N36" s="61"/>
      <c r="O36" s="60" t="s">
        <v>684</v>
      </c>
      <c r="P36" s="106"/>
      <c r="Q36" s="106"/>
    </row>
    <row r="37" spans="1:17" s="52" customFormat="1" ht="24">
      <c r="A37" s="83" t="s">
        <v>931</v>
      </c>
      <c r="B37" s="83"/>
      <c r="C37" s="61"/>
      <c r="D37" s="84" t="s">
        <v>689</v>
      </c>
      <c r="E37" s="84"/>
      <c r="F37" s="84"/>
      <c r="G37" s="84"/>
      <c r="H37" s="63" t="s">
        <v>952</v>
      </c>
      <c r="I37" s="58" t="s">
        <v>686</v>
      </c>
      <c r="J37" s="58" t="s">
        <v>685</v>
      </c>
      <c r="K37" s="85">
        <v>5000</v>
      </c>
      <c r="L37" s="85">
        <v>5000</v>
      </c>
      <c r="M37" s="85">
        <v>5000</v>
      </c>
      <c r="N37" s="61"/>
      <c r="O37" s="60" t="s">
        <v>684</v>
      </c>
      <c r="P37" s="106"/>
      <c r="Q37" s="106"/>
    </row>
    <row r="38" spans="1:17" s="52" customFormat="1" ht="24">
      <c r="A38" s="83" t="s">
        <v>928</v>
      </c>
      <c r="B38" s="83"/>
      <c r="C38" s="61"/>
      <c r="D38" s="84" t="s">
        <v>689</v>
      </c>
      <c r="E38" s="84"/>
      <c r="F38" s="84"/>
      <c r="G38" s="84"/>
      <c r="H38" s="63" t="s">
        <v>952</v>
      </c>
      <c r="I38" s="58" t="s">
        <v>686</v>
      </c>
      <c r="J38" s="58" t="s">
        <v>685</v>
      </c>
      <c r="K38" s="85">
        <v>15000</v>
      </c>
      <c r="L38" s="85">
        <v>30000</v>
      </c>
      <c r="M38" s="85">
        <v>30000</v>
      </c>
      <c r="N38" s="61"/>
      <c r="O38" s="60" t="s">
        <v>684</v>
      </c>
      <c r="P38" s="106"/>
      <c r="Q38" s="106"/>
    </row>
    <row r="39" spans="1:17" s="52" customFormat="1" ht="24">
      <c r="A39" s="83" t="s">
        <v>929</v>
      </c>
      <c r="B39" s="83"/>
      <c r="C39" s="61"/>
      <c r="D39" s="84" t="s">
        <v>689</v>
      </c>
      <c r="E39" s="84"/>
      <c r="F39" s="84"/>
      <c r="G39" s="84"/>
      <c r="H39" s="63" t="s">
        <v>952</v>
      </c>
      <c r="I39" s="58" t="s">
        <v>686</v>
      </c>
      <c r="J39" s="58" t="s">
        <v>685</v>
      </c>
      <c r="K39" s="85">
        <v>15000</v>
      </c>
      <c r="L39" s="85">
        <v>30000</v>
      </c>
      <c r="M39" s="85">
        <v>30000</v>
      </c>
      <c r="N39" s="61"/>
      <c r="O39" s="60" t="s">
        <v>684</v>
      </c>
      <c r="P39" s="106"/>
      <c r="Q39" s="106"/>
    </row>
    <row r="40" spans="1:17" s="52" customFormat="1" ht="24">
      <c r="A40" s="83" t="s">
        <v>935</v>
      </c>
      <c r="B40" s="83"/>
      <c r="C40" s="61"/>
      <c r="D40" s="84" t="s">
        <v>689</v>
      </c>
      <c r="E40" s="84"/>
      <c r="F40" s="84"/>
      <c r="G40" s="84"/>
      <c r="H40" s="63" t="s">
        <v>952</v>
      </c>
      <c r="I40" s="58" t="s">
        <v>686</v>
      </c>
      <c r="J40" s="58" t="s">
        <v>685</v>
      </c>
      <c r="K40" s="85">
        <v>8000</v>
      </c>
      <c r="L40" s="85">
        <v>8000</v>
      </c>
      <c r="M40" s="85">
        <v>8000</v>
      </c>
      <c r="N40" s="61"/>
      <c r="O40" s="60" t="s">
        <v>684</v>
      </c>
      <c r="P40" s="106"/>
      <c r="Q40" s="106"/>
    </row>
    <row r="41" spans="1:17" s="52" customFormat="1" ht="24">
      <c r="A41" s="83" t="s">
        <v>931</v>
      </c>
      <c r="B41" s="83"/>
      <c r="C41" s="62"/>
      <c r="D41" s="84" t="s">
        <v>689</v>
      </c>
      <c r="E41" s="84"/>
      <c r="F41" s="84"/>
      <c r="G41" s="84"/>
      <c r="H41" s="63" t="s">
        <v>953</v>
      </c>
      <c r="I41" s="58" t="s">
        <v>686</v>
      </c>
      <c r="J41" s="58" t="s">
        <v>685</v>
      </c>
      <c r="K41" s="85">
        <v>6000</v>
      </c>
      <c r="L41" s="85">
        <v>6000</v>
      </c>
      <c r="M41" s="85">
        <v>6000</v>
      </c>
      <c r="N41" s="62"/>
      <c r="O41" s="60" t="s">
        <v>684</v>
      </c>
      <c r="P41" s="106"/>
      <c r="Q41" s="106"/>
    </row>
    <row r="42" spans="1:17" s="52" customFormat="1" ht="24">
      <c r="A42" s="83" t="s">
        <v>928</v>
      </c>
      <c r="B42" s="83"/>
      <c r="C42" s="62"/>
      <c r="D42" s="84" t="s">
        <v>689</v>
      </c>
      <c r="E42" s="84"/>
      <c r="F42" s="84"/>
      <c r="G42" s="84"/>
      <c r="H42" s="63" t="s">
        <v>953</v>
      </c>
      <c r="I42" s="58" t="s">
        <v>686</v>
      </c>
      <c r="J42" s="58" t="s">
        <v>685</v>
      </c>
      <c r="K42" s="85">
        <v>20000</v>
      </c>
      <c r="L42" s="85">
        <v>20000</v>
      </c>
      <c r="M42" s="85">
        <v>20000</v>
      </c>
      <c r="N42" s="62"/>
      <c r="O42" s="60" t="s">
        <v>684</v>
      </c>
      <c r="P42" s="106"/>
      <c r="Q42" s="106"/>
    </row>
    <row r="43" spans="1:17" s="52" customFormat="1" ht="24">
      <c r="A43" s="83" t="s">
        <v>929</v>
      </c>
      <c r="B43" s="83"/>
      <c r="C43" s="62"/>
      <c r="D43" s="84" t="s">
        <v>689</v>
      </c>
      <c r="E43" s="84"/>
      <c r="F43" s="84"/>
      <c r="G43" s="84"/>
      <c r="H43" s="63" t="s">
        <v>953</v>
      </c>
      <c r="I43" s="58" t="s">
        <v>686</v>
      </c>
      <c r="J43" s="58" t="s">
        <v>685</v>
      </c>
      <c r="K43" s="85">
        <v>20000</v>
      </c>
      <c r="L43" s="85">
        <v>20000</v>
      </c>
      <c r="M43" s="85">
        <v>20000</v>
      </c>
      <c r="N43" s="62"/>
      <c r="O43" s="60" t="s">
        <v>684</v>
      </c>
      <c r="P43" s="106"/>
      <c r="Q43" s="106"/>
    </row>
    <row r="44" spans="1:17" s="52" customFormat="1" ht="24">
      <c r="A44" s="83" t="s">
        <v>935</v>
      </c>
      <c r="B44" s="83"/>
      <c r="C44" s="62"/>
      <c r="D44" s="84" t="s">
        <v>689</v>
      </c>
      <c r="E44" s="84"/>
      <c r="F44" s="84"/>
      <c r="G44" s="84"/>
      <c r="H44" s="63" t="s">
        <v>953</v>
      </c>
      <c r="I44" s="58" t="s">
        <v>686</v>
      </c>
      <c r="J44" s="58" t="s">
        <v>685</v>
      </c>
      <c r="K44" s="85">
        <v>8000</v>
      </c>
      <c r="L44" s="85">
        <v>8000</v>
      </c>
      <c r="M44" s="85">
        <v>8000</v>
      </c>
      <c r="N44" s="62"/>
      <c r="O44" s="60" t="s">
        <v>684</v>
      </c>
      <c r="P44" s="106"/>
      <c r="Q44" s="106"/>
    </row>
    <row r="45" spans="1:17" s="52" customFormat="1" ht="24">
      <c r="A45" s="83" t="s">
        <v>931</v>
      </c>
      <c r="B45" s="83"/>
      <c r="C45" s="61"/>
      <c r="D45" s="84" t="s">
        <v>689</v>
      </c>
      <c r="E45" s="84"/>
      <c r="F45" s="84"/>
      <c r="G45" s="84"/>
      <c r="H45" s="63" t="s">
        <v>954</v>
      </c>
      <c r="I45" s="58" t="s">
        <v>686</v>
      </c>
      <c r="J45" s="58" t="s">
        <v>685</v>
      </c>
      <c r="K45" s="85">
        <v>6000</v>
      </c>
      <c r="L45" s="85">
        <v>6000</v>
      </c>
      <c r="M45" s="85">
        <v>6000</v>
      </c>
      <c r="N45" s="61"/>
      <c r="O45" s="60" t="s">
        <v>684</v>
      </c>
      <c r="P45" s="106"/>
      <c r="Q45" s="106"/>
    </row>
    <row r="46" spans="1:17" s="52" customFormat="1" ht="24">
      <c r="A46" s="83" t="s">
        <v>928</v>
      </c>
      <c r="B46" s="83"/>
      <c r="C46" s="61"/>
      <c r="D46" s="84" t="s">
        <v>689</v>
      </c>
      <c r="E46" s="84"/>
      <c r="F46" s="84"/>
      <c r="G46" s="84"/>
      <c r="H46" s="63" t="s">
        <v>954</v>
      </c>
      <c r="I46" s="58" t="s">
        <v>686</v>
      </c>
      <c r="J46" s="58" t="s">
        <v>685</v>
      </c>
      <c r="K46" s="85">
        <v>20000</v>
      </c>
      <c r="L46" s="85">
        <v>20000</v>
      </c>
      <c r="M46" s="85">
        <v>138000</v>
      </c>
      <c r="N46" s="87"/>
      <c r="O46" s="60" t="s">
        <v>684</v>
      </c>
      <c r="P46" s="106"/>
      <c r="Q46" s="106"/>
    </row>
    <row r="47" spans="1:17" s="52" customFormat="1" ht="24">
      <c r="A47" s="83" t="s">
        <v>929</v>
      </c>
      <c r="B47" s="83"/>
      <c r="C47" s="61"/>
      <c r="D47" s="84" t="s">
        <v>689</v>
      </c>
      <c r="E47" s="84"/>
      <c r="F47" s="84"/>
      <c r="G47" s="84"/>
      <c r="H47" s="63" t="s">
        <v>954</v>
      </c>
      <c r="I47" s="58" t="s">
        <v>686</v>
      </c>
      <c r="J47" s="58" t="s">
        <v>685</v>
      </c>
      <c r="K47" s="85">
        <v>20000</v>
      </c>
      <c r="L47" s="85">
        <v>20000</v>
      </c>
      <c r="M47" s="85">
        <v>138000</v>
      </c>
      <c r="N47" s="87"/>
      <c r="O47" s="60" t="s">
        <v>684</v>
      </c>
      <c r="P47" s="106"/>
      <c r="Q47" s="106"/>
    </row>
    <row r="48" spans="1:17" s="52" customFormat="1" ht="24">
      <c r="A48" s="83" t="s">
        <v>935</v>
      </c>
      <c r="B48" s="83"/>
      <c r="C48" s="61"/>
      <c r="D48" s="84" t="s">
        <v>689</v>
      </c>
      <c r="E48" s="84"/>
      <c r="F48" s="84"/>
      <c r="G48" s="84"/>
      <c r="H48" s="63" t="s">
        <v>954</v>
      </c>
      <c r="I48" s="58" t="s">
        <v>686</v>
      </c>
      <c r="J48" s="58" t="s">
        <v>685</v>
      </c>
      <c r="K48" s="85">
        <v>4000</v>
      </c>
      <c r="L48" s="85">
        <v>4000</v>
      </c>
      <c r="M48" s="85">
        <v>4000</v>
      </c>
      <c r="N48" s="61"/>
      <c r="O48" s="60" t="s">
        <v>684</v>
      </c>
      <c r="P48" s="106"/>
      <c r="Q48" s="106"/>
    </row>
    <row r="49" spans="1:17" s="52" customFormat="1" ht="36">
      <c r="A49" s="83" t="s">
        <v>928</v>
      </c>
      <c r="B49" s="83"/>
      <c r="C49" s="61"/>
      <c r="D49" s="84" t="s">
        <v>689</v>
      </c>
      <c r="E49" s="84"/>
      <c r="F49" s="84"/>
      <c r="G49" s="84"/>
      <c r="H49" s="63" t="s">
        <v>955</v>
      </c>
      <c r="I49" s="58" t="s">
        <v>686</v>
      </c>
      <c r="J49" s="58" t="s">
        <v>685</v>
      </c>
      <c r="K49" s="85">
        <v>45000</v>
      </c>
      <c r="L49" s="85">
        <v>45000</v>
      </c>
      <c r="M49" s="85">
        <v>45000</v>
      </c>
      <c r="N49" s="61"/>
      <c r="O49" s="60" t="s">
        <v>684</v>
      </c>
      <c r="P49" s="106"/>
      <c r="Q49" s="106"/>
    </row>
    <row r="50" spans="1:17" s="52" customFormat="1" ht="24">
      <c r="A50" s="83" t="s">
        <v>931</v>
      </c>
      <c r="B50" s="83"/>
      <c r="C50" s="62"/>
      <c r="D50" s="84" t="s">
        <v>689</v>
      </c>
      <c r="E50" s="84"/>
      <c r="F50" s="84"/>
      <c r="G50" s="84"/>
      <c r="H50" s="63" t="s">
        <v>956</v>
      </c>
      <c r="I50" s="58" t="s">
        <v>686</v>
      </c>
      <c r="J50" s="58" t="s">
        <v>685</v>
      </c>
      <c r="K50" s="85">
        <v>5000</v>
      </c>
      <c r="L50" s="85">
        <v>5000</v>
      </c>
      <c r="M50" s="85">
        <v>5000</v>
      </c>
      <c r="N50" s="62"/>
      <c r="O50" s="60" t="s">
        <v>684</v>
      </c>
      <c r="P50" s="106"/>
      <c r="Q50" s="106"/>
    </row>
    <row r="51" spans="1:17" s="52" customFormat="1" ht="24">
      <c r="A51" s="83" t="s">
        <v>928</v>
      </c>
      <c r="B51" s="83"/>
      <c r="C51" s="62"/>
      <c r="D51" s="84" t="s">
        <v>689</v>
      </c>
      <c r="E51" s="84"/>
      <c r="F51" s="84"/>
      <c r="G51" s="84"/>
      <c r="H51" s="63" t="s">
        <v>956</v>
      </c>
      <c r="I51" s="58" t="s">
        <v>686</v>
      </c>
      <c r="J51" s="58" t="s">
        <v>685</v>
      </c>
      <c r="K51" s="85">
        <v>35000</v>
      </c>
      <c r="L51" s="85">
        <v>20000</v>
      </c>
      <c r="M51" s="85">
        <v>20000</v>
      </c>
      <c r="N51" s="62"/>
      <c r="O51" s="60" t="s">
        <v>684</v>
      </c>
      <c r="P51" s="106"/>
      <c r="Q51" s="106"/>
    </row>
    <row r="52" spans="1:17" s="52" customFormat="1" ht="84">
      <c r="A52" s="83" t="s">
        <v>931</v>
      </c>
      <c r="B52" s="83"/>
      <c r="C52" s="61"/>
      <c r="D52" s="84" t="s">
        <v>689</v>
      </c>
      <c r="E52" s="84"/>
      <c r="F52" s="84"/>
      <c r="G52" s="84"/>
      <c r="H52" s="63" t="s">
        <v>957</v>
      </c>
      <c r="I52" s="58" t="s">
        <v>686</v>
      </c>
      <c r="J52" s="58" t="s">
        <v>685</v>
      </c>
      <c r="K52" s="85">
        <v>6000</v>
      </c>
      <c r="L52" s="85">
        <v>6000</v>
      </c>
      <c r="M52" s="85">
        <v>6000</v>
      </c>
      <c r="N52" s="61"/>
      <c r="O52" s="60" t="s">
        <v>684</v>
      </c>
      <c r="P52" s="106"/>
      <c r="Q52" s="106"/>
    </row>
    <row r="53" spans="1:17" s="52" customFormat="1" ht="84">
      <c r="A53" s="83" t="s">
        <v>928</v>
      </c>
      <c r="B53" s="83"/>
      <c r="C53" s="61"/>
      <c r="D53" s="84" t="s">
        <v>689</v>
      </c>
      <c r="E53" s="84"/>
      <c r="F53" s="84"/>
      <c r="G53" s="84"/>
      <c r="H53" s="63" t="s">
        <v>957</v>
      </c>
      <c r="I53" s="58" t="s">
        <v>686</v>
      </c>
      <c r="J53" s="58" t="s">
        <v>685</v>
      </c>
      <c r="K53" s="85">
        <v>6000</v>
      </c>
      <c r="L53" s="85">
        <v>6000</v>
      </c>
      <c r="M53" s="85">
        <v>6000</v>
      </c>
      <c r="N53" s="61"/>
      <c r="O53" s="60" t="s">
        <v>684</v>
      </c>
      <c r="P53" s="106"/>
      <c r="Q53" s="106"/>
    </row>
    <row r="54" spans="1:17" s="52" customFormat="1" ht="84">
      <c r="A54" s="83" t="s">
        <v>929</v>
      </c>
      <c r="B54" s="83"/>
      <c r="C54" s="61"/>
      <c r="D54" s="84" t="s">
        <v>689</v>
      </c>
      <c r="E54" s="84"/>
      <c r="F54" s="84"/>
      <c r="G54" s="84"/>
      <c r="H54" s="63" t="s">
        <v>957</v>
      </c>
      <c r="I54" s="58" t="s">
        <v>686</v>
      </c>
      <c r="J54" s="58" t="s">
        <v>685</v>
      </c>
      <c r="K54" s="85">
        <v>8000</v>
      </c>
      <c r="L54" s="85">
        <v>8000</v>
      </c>
      <c r="M54" s="85">
        <v>8000</v>
      </c>
      <c r="N54" s="61"/>
      <c r="O54" s="60" t="s">
        <v>684</v>
      </c>
      <c r="P54" s="106"/>
      <c r="Q54" s="106"/>
    </row>
    <row r="55" spans="1:17" s="52" customFormat="1" ht="84">
      <c r="A55" s="83" t="s">
        <v>935</v>
      </c>
      <c r="B55" s="83"/>
      <c r="C55" s="61"/>
      <c r="D55" s="84" t="s">
        <v>689</v>
      </c>
      <c r="E55" s="84"/>
      <c r="F55" s="84"/>
      <c r="G55" s="84"/>
      <c r="H55" s="63" t="s">
        <v>957</v>
      </c>
      <c r="I55" s="58" t="s">
        <v>686</v>
      </c>
      <c r="J55" s="58" t="s">
        <v>685</v>
      </c>
      <c r="K55" s="85">
        <v>6000</v>
      </c>
      <c r="L55" s="85">
        <v>6000</v>
      </c>
      <c r="M55" s="85">
        <v>6000</v>
      </c>
      <c r="N55" s="61"/>
      <c r="O55" s="60" t="s">
        <v>684</v>
      </c>
      <c r="P55" s="106"/>
      <c r="Q55" s="106"/>
    </row>
    <row r="56" spans="1:17" s="52" customFormat="1" ht="96">
      <c r="A56" s="83" t="s">
        <v>929</v>
      </c>
      <c r="B56" s="83"/>
      <c r="C56" s="61"/>
      <c r="D56" s="84" t="s">
        <v>689</v>
      </c>
      <c r="E56" s="84"/>
      <c r="F56" s="84"/>
      <c r="G56" s="84"/>
      <c r="H56" s="63" t="s">
        <v>958</v>
      </c>
      <c r="I56" s="58" t="s">
        <v>686</v>
      </c>
      <c r="J56" s="58" t="s">
        <v>685</v>
      </c>
      <c r="K56" s="85">
        <v>60000</v>
      </c>
      <c r="L56" s="85">
        <v>60000</v>
      </c>
      <c r="M56" s="85">
        <v>60000</v>
      </c>
      <c r="N56" s="61"/>
      <c r="O56" s="60" t="s">
        <v>684</v>
      </c>
      <c r="P56" s="106"/>
      <c r="Q56" s="106"/>
    </row>
    <row r="57" spans="1:17" s="52" customFormat="1" ht="96">
      <c r="A57" s="83" t="s">
        <v>931</v>
      </c>
      <c r="B57" s="83"/>
      <c r="C57" s="61"/>
      <c r="D57" s="84" t="s">
        <v>689</v>
      </c>
      <c r="E57" s="84"/>
      <c r="F57" s="84"/>
      <c r="G57" s="84"/>
      <c r="H57" s="63" t="s">
        <v>958</v>
      </c>
      <c r="I57" s="58" t="s">
        <v>686</v>
      </c>
      <c r="J57" s="58" t="s">
        <v>685</v>
      </c>
      <c r="K57" s="85">
        <v>15000</v>
      </c>
      <c r="L57" s="85">
        <v>15000</v>
      </c>
      <c r="M57" s="85">
        <v>15000</v>
      </c>
      <c r="N57" s="61"/>
      <c r="O57" s="60" t="s">
        <v>684</v>
      </c>
      <c r="P57" s="106"/>
      <c r="Q57" s="106"/>
    </row>
    <row r="58" spans="1:17" s="52" customFormat="1" ht="96">
      <c r="A58" s="83" t="s">
        <v>928</v>
      </c>
      <c r="B58" s="83"/>
      <c r="C58" s="61"/>
      <c r="D58" s="84" t="s">
        <v>689</v>
      </c>
      <c r="E58" s="84"/>
      <c r="F58" s="84"/>
      <c r="G58" s="84"/>
      <c r="H58" s="63" t="s">
        <v>958</v>
      </c>
      <c r="I58" s="58" t="s">
        <v>686</v>
      </c>
      <c r="J58" s="58" t="s">
        <v>685</v>
      </c>
      <c r="K58" s="85">
        <v>20000</v>
      </c>
      <c r="L58" s="85">
        <v>44000</v>
      </c>
      <c r="M58" s="85">
        <v>44000</v>
      </c>
      <c r="N58" s="61"/>
      <c r="O58" s="60" t="s">
        <v>684</v>
      </c>
      <c r="P58" s="106"/>
      <c r="Q58" s="106"/>
    </row>
    <row r="59" spans="1:17" s="52" customFormat="1" ht="96">
      <c r="A59" s="83" t="s">
        <v>935</v>
      </c>
      <c r="B59" s="83"/>
      <c r="C59" s="61"/>
      <c r="D59" s="84" t="s">
        <v>689</v>
      </c>
      <c r="E59" s="84"/>
      <c r="F59" s="84"/>
      <c r="G59" s="84"/>
      <c r="H59" s="63" t="s">
        <v>958</v>
      </c>
      <c r="I59" s="58" t="s">
        <v>686</v>
      </c>
      <c r="J59" s="58" t="s">
        <v>685</v>
      </c>
      <c r="K59" s="85">
        <v>15000</v>
      </c>
      <c r="L59" s="85">
        <v>15000</v>
      </c>
      <c r="M59" s="85">
        <v>15000</v>
      </c>
      <c r="N59" s="61"/>
      <c r="O59" s="60" t="s">
        <v>684</v>
      </c>
      <c r="P59" s="106"/>
      <c r="Q59" s="106"/>
    </row>
    <row r="60" spans="1:17" s="52" customFormat="1" ht="84">
      <c r="A60" s="83" t="s">
        <v>929</v>
      </c>
      <c r="B60" s="83"/>
      <c r="C60" s="61"/>
      <c r="D60" s="84" t="s">
        <v>689</v>
      </c>
      <c r="E60" s="84"/>
      <c r="F60" s="84"/>
      <c r="G60" s="84"/>
      <c r="H60" s="63" t="s">
        <v>959</v>
      </c>
      <c r="I60" s="58" t="s">
        <v>686</v>
      </c>
      <c r="J60" s="58" t="s">
        <v>685</v>
      </c>
      <c r="K60" s="85">
        <v>180000</v>
      </c>
      <c r="L60" s="85">
        <v>150000</v>
      </c>
      <c r="M60" s="85">
        <v>150000</v>
      </c>
      <c r="N60" s="61"/>
      <c r="O60" s="60" t="s">
        <v>684</v>
      </c>
      <c r="P60" s="106"/>
      <c r="Q60" s="106"/>
    </row>
    <row r="61" spans="1:17" s="52" customFormat="1" ht="48">
      <c r="A61" s="83" t="s">
        <v>931</v>
      </c>
      <c r="B61" s="83"/>
      <c r="C61" s="61"/>
      <c r="D61" s="84" t="s">
        <v>689</v>
      </c>
      <c r="E61" s="84"/>
      <c r="F61" s="84"/>
      <c r="G61" s="84"/>
      <c r="H61" s="63" t="s">
        <v>960</v>
      </c>
      <c r="I61" s="58" t="s">
        <v>686</v>
      </c>
      <c r="J61" s="58" t="s">
        <v>685</v>
      </c>
      <c r="K61" s="85">
        <v>20000</v>
      </c>
      <c r="L61" s="85">
        <v>20000</v>
      </c>
      <c r="M61" s="85">
        <v>20000</v>
      </c>
      <c r="N61" s="61"/>
      <c r="O61" s="60" t="s">
        <v>684</v>
      </c>
      <c r="P61" s="106"/>
      <c r="Q61" s="106"/>
    </row>
    <row r="62" spans="1:17" s="52" customFormat="1" ht="48">
      <c r="A62" s="83" t="s">
        <v>928</v>
      </c>
      <c r="B62" s="83"/>
      <c r="C62" s="61"/>
      <c r="D62" s="84" t="s">
        <v>689</v>
      </c>
      <c r="E62" s="84"/>
      <c r="F62" s="84"/>
      <c r="G62" s="84"/>
      <c r="H62" s="63" t="s">
        <v>960</v>
      </c>
      <c r="I62" s="58" t="s">
        <v>686</v>
      </c>
      <c r="J62" s="58" t="s">
        <v>685</v>
      </c>
      <c r="K62" s="85">
        <v>20000</v>
      </c>
      <c r="L62" s="85">
        <v>20000</v>
      </c>
      <c r="M62" s="85">
        <v>44000</v>
      </c>
      <c r="N62" s="61"/>
      <c r="O62" s="60" t="s">
        <v>684</v>
      </c>
      <c r="P62" s="106"/>
      <c r="Q62" s="106"/>
    </row>
    <row r="63" spans="1:17" s="52" customFormat="1" ht="48">
      <c r="A63" s="83" t="s">
        <v>929</v>
      </c>
      <c r="B63" s="83"/>
      <c r="C63" s="61"/>
      <c r="D63" s="84" t="s">
        <v>689</v>
      </c>
      <c r="E63" s="84"/>
      <c r="F63" s="84"/>
      <c r="G63" s="84"/>
      <c r="H63" s="63" t="s">
        <v>960</v>
      </c>
      <c r="I63" s="58" t="s">
        <v>686</v>
      </c>
      <c r="J63" s="58" t="s">
        <v>685</v>
      </c>
      <c r="K63" s="85">
        <v>20000</v>
      </c>
      <c r="L63" s="85">
        <v>20000</v>
      </c>
      <c r="M63" s="85">
        <v>44000</v>
      </c>
      <c r="N63" s="61"/>
      <c r="O63" s="60" t="s">
        <v>684</v>
      </c>
      <c r="P63" s="106"/>
      <c r="Q63" s="106"/>
    </row>
    <row r="64" spans="1:17" s="52" customFormat="1" ht="48">
      <c r="A64" s="83" t="s">
        <v>935</v>
      </c>
      <c r="B64" s="83"/>
      <c r="C64" s="61"/>
      <c r="D64" s="84" t="s">
        <v>689</v>
      </c>
      <c r="E64" s="84"/>
      <c r="F64" s="84"/>
      <c r="G64" s="84"/>
      <c r="H64" s="63" t="s">
        <v>960</v>
      </c>
      <c r="I64" s="58" t="s">
        <v>686</v>
      </c>
      <c r="J64" s="58" t="s">
        <v>685</v>
      </c>
      <c r="K64" s="85">
        <v>15000</v>
      </c>
      <c r="L64" s="85">
        <v>15000</v>
      </c>
      <c r="M64" s="85">
        <v>15000</v>
      </c>
      <c r="N64" s="61"/>
      <c r="O64" s="60" t="s">
        <v>684</v>
      </c>
      <c r="P64" s="106"/>
      <c r="Q64" s="106"/>
    </row>
    <row r="65" spans="1:17" s="52" customFormat="1" ht="96">
      <c r="A65" s="83" t="s">
        <v>928</v>
      </c>
      <c r="B65" s="83"/>
      <c r="C65" s="61"/>
      <c r="D65" s="84" t="s">
        <v>689</v>
      </c>
      <c r="E65" s="84"/>
      <c r="F65" s="84"/>
      <c r="G65" s="84"/>
      <c r="H65" s="63" t="s">
        <v>961</v>
      </c>
      <c r="I65" s="58" t="s">
        <v>686</v>
      </c>
      <c r="J65" s="58" t="s">
        <v>685</v>
      </c>
      <c r="K65" s="85">
        <v>69571.797999999995</v>
      </c>
      <c r="L65" s="85">
        <v>112630.39999999999</v>
      </c>
      <c r="M65" s="85">
        <v>112630.39999999999</v>
      </c>
      <c r="N65" s="61"/>
      <c r="O65" s="60" t="s">
        <v>684</v>
      </c>
      <c r="P65" s="106"/>
      <c r="Q65" s="106"/>
    </row>
    <row r="66" spans="1:17" s="52" customFormat="1" ht="24">
      <c r="A66" s="83" t="s">
        <v>931</v>
      </c>
      <c r="B66" s="83"/>
      <c r="C66" s="61"/>
      <c r="D66" s="84" t="s">
        <v>689</v>
      </c>
      <c r="E66" s="84"/>
      <c r="F66" s="84"/>
      <c r="G66" s="84"/>
      <c r="H66" s="63" t="s">
        <v>962</v>
      </c>
      <c r="I66" s="58" t="s">
        <v>686</v>
      </c>
      <c r="J66" s="58" t="s">
        <v>685</v>
      </c>
      <c r="K66" s="85">
        <v>10000</v>
      </c>
      <c r="L66" s="85">
        <v>10000</v>
      </c>
      <c r="M66" s="85">
        <v>10000</v>
      </c>
      <c r="N66" s="61"/>
      <c r="O66" s="60" t="s">
        <v>684</v>
      </c>
      <c r="P66" s="106"/>
      <c r="Q66" s="106"/>
    </row>
    <row r="67" spans="1:17" s="52" customFormat="1" ht="24">
      <c r="A67" s="83" t="s">
        <v>928</v>
      </c>
      <c r="B67" s="83"/>
      <c r="C67" s="61"/>
      <c r="D67" s="84" t="s">
        <v>689</v>
      </c>
      <c r="E67" s="84"/>
      <c r="F67" s="84"/>
      <c r="G67" s="84"/>
      <c r="H67" s="63" t="s">
        <v>962</v>
      </c>
      <c r="I67" s="58" t="s">
        <v>686</v>
      </c>
      <c r="J67" s="58" t="s">
        <v>685</v>
      </c>
      <c r="K67" s="85">
        <v>25000</v>
      </c>
      <c r="L67" s="85">
        <v>25000</v>
      </c>
      <c r="M67" s="85">
        <v>25000</v>
      </c>
      <c r="N67" s="61"/>
      <c r="O67" s="60" t="s">
        <v>684</v>
      </c>
      <c r="P67" s="106"/>
      <c r="Q67" s="106"/>
    </row>
    <row r="68" spans="1:17" s="52" customFormat="1" ht="24">
      <c r="A68" s="83" t="s">
        <v>929</v>
      </c>
      <c r="B68" s="83"/>
      <c r="C68" s="61"/>
      <c r="D68" s="84" t="s">
        <v>689</v>
      </c>
      <c r="E68" s="84"/>
      <c r="F68" s="84"/>
      <c r="G68" s="84"/>
      <c r="H68" s="63" t="s">
        <v>962</v>
      </c>
      <c r="I68" s="58" t="s">
        <v>686</v>
      </c>
      <c r="J68" s="58" t="s">
        <v>685</v>
      </c>
      <c r="K68" s="85">
        <v>25000</v>
      </c>
      <c r="L68" s="85">
        <v>25000</v>
      </c>
      <c r="M68" s="85">
        <v>25000</v>
      </c>
      <c r="N68" s="61"/>
      <c r="O68" s="60" t="s">
        <v>684</v>
      </c>
      <c r="P68" s="106"/>
      <c r="Q68" s="106"/>
    </row>
    <row r="69" spans="1:17" s="52" customFormat="1" ht="24">
      <c r="A69" s="83" t="s">
        <v>935</v>
      </c>
      <c r="B69" s="83"/>
      <c r="C69" s="61"/>
      <c r="D69" s="84" t="s">
        <v>689</v>
      </c>
      <c r="E69" s="84"/>
      <c r="F69" s="84"/>
      <c r="G69" s="84"/>
      <c r="H69" s="63" t="s">
        <v>962</v>
      </c>
      <c r="I69" s="58" t="s">
        <v>686</v>
      </c>
      <c r="J69" s="58" t="s">
        <v>685</v>
      </c>
      <c r="K69" s="85">
        <v>8000</v>
      </c>
      <c r="L69" s="85">
        <v>8000</v>
      </c>
      <c r="M69" s="85">
        <v>8000</v>
      </c>
      <c r="N69" s="61"/>
      <c r="O69" s="60" t="s">
        <v>684</v>
      </c>
      <c r="P69" s="106"/>
      <c r="Q69" s="106"/>
    </row>
    <row r="70" spans="1:17" s="52" customFormat="1" ht="24">
      <c r="A70" s="83" t="s">
        <v>931</v>
      </c>
      <c r="B70" s="83"/>
      <c r="C70" s="61"/>
      <c r="D70" s="84" t="s">
        <v>689</v>
      </c>
      <c r="E70" s="84"/>
      <c r="F70" s="84"/>
      <c r="G70" s="84"/>
      <c r="H70" s="63" t="s">
        <v>963</v>
      </c>
      <c r="I70" s="58" t="s">
        <v>686</v>
      </c>
      <c r="J70" s="58" t="s">
        <v>685</v>
      </c>
      <c r="K70" s="85">
        <v>5000</v>
      </c>
      <c r="L70" s="85">
        <v>5000</v>
      </c>
      <c r="M70" s="85">
        <v>5000</v>
      </c>
      <c r="N70" s="88"/>
      <c r="O70" s="60" t="s">
        <v>684</v>
      </c>
      <c r="P70" s="106"/>
      <c r="Q70" s="106"/>
    </row>
    <row r="71" spans="1:17" s="52" customFormat="1" ht="24">
      <c r="A71" s="83" t="s">
        <v>928</v>
      </c>
      <c r="B71" s="83"/>
      <c r="C71" s="61"/>
      <c r="D71" s="84" t="s">
        <v>689</v>
      </c>
      <c r="E71" s="84"/>
      <c r="F71" s="84"/>
      <c r="G71" s="84"/>
      <c r="H71" s="63" t="s">
        <v>963</v>
      </c>
      <c r="I71" s="58" t="s">
        <v>686</v>
      </c>
      <c r="J71" s="58" t="s">
        <v>685</v>
      </c>
      <c r="K71" s="85">
        <v>14000</v>
      </c>
      <c r="L71" s="85">
        <v>14000</v>
      </c>
      <c r="M71" s="85">
        <v>14000</v>
      </c>
      <c r="N71" s="88"/>
      <c r="O71" s="60" t="s">
        <v>684</v>
      </c>
      <c r="P71" s="106"/>
      <c r="Q71" s="106"/>
    </row>
    <row r="72" spans="1:17" s="52" customFormat="1" ht="24">
      <c r="A72" s="83" t="s">
        <v>929</v>
      </c>
      <c r="B72" s="83"/>
      <c r="C72" s="61"/>
      <c r="D72" s="84" t="s">
        <v>689</v>
      </c>
      <c r="E72" s="84"/>
      <c r="F72" s="84"/>
      <c r="G72" s="84"/>
      <c r="H72" s="63" t="s">
        <v>963</v>
      </c>
      <c r="I72" s="58" t="s">
        <v>686</v>
      </c>
      <c r="J72" s="58" t="s">
        <v>685</v>
      </c>
      <c r="K72" s="85">
        <v>14000</v>
      </c>
      <c r="L72" s="85">
        <v>14000</v>
      </c>
      <c r="M72" s="85">
        <v>14000</v>
      </c>
      <c r="N72" s="88"/>
      <c r="O72" s="60" t="s">
        <v>684</v>
      </c>
      <c r="P72" s="106"/>
      <c r="Q72" s="106"/>
    </row>
    <row r="73" spans="1:17" s="52" customFormat="1" ht="24">
      <c r="A73" s="83" t="s">
        <v>935</v>
      </c>
      <c r="B73" s="83"/>
      <c r="C73" s="61"/>
      <c r="D73" s="84" t="s">
        <v>689</v>
      </c>
      <c r="E73" s="84"/>
      <c r="F73" s="84"/>
      <c r="G73" s="84"/>
      <c r="H73" s="63" t="s">
        <v>963</v>
      </c>
      <c r="I73" s="58" t="s">
        <v>686</v>
      </c>
      <c r="J73" s="58" t="s">
        <v>685</v>
      </c>
      <c r="K73" s="85">
        <v>14000</v>
      </c>
      <c r="L73" s="85">
        <v>14000</v>
      </c>
      <c r="M73" s="85">
        <v>14000</v>
      </c>
      <c r="N73" s="88"/>
      <c r="O73" s="60" t="s">
        <v>684</v>
      </c>
      <c r="P73" s="106"/>
      <c r="Q73" s="106"/>
    </row>
    <row r="74" spans="1:17" s="52" customFormat="1" ht="24">
      <c r="A74" s="83" t="s">
        <v>931</v>
      </c>
      <c r="B74" s="83"/>
      <c r="C74" s="61"/>
      <c r="D74" s="84" t="s">
        <v>689</v>
      </c>
      <c r="E74" s="84"/>
      <c r="F74" s="84"/>
      <c r="G74" s="84"/>
      <c r="H74" s="63" t="s">
        <v>964</v>
      </c>
      <c r="I74" s="58" t="s">
        <v>686</v>
      </c>
      <c r="J74" s="58" t="s">
        <v>685</v>
      </c>
      <c r="K74" s="85">
        <v>10000</v>
      </c>
      <c r="L74" s="85">
        <v>10000</v>
      </c>
      <c r="M74" s="85">
        <v>10000</v>
      </c>
      <c r="N74" s="61"/>
      <c r="O74" s="60" t="s">
        <v>684</v>
      </c>
      <c r="P74" s="106"/>
      <c r="Q74" s="106"/>
    </row>
    <row r="75" spans="1:17" s="52" customFormat="1" ht="24">
      <c r="A75" s="83" t="s">
        <v>928</v>
      </c>
      <c r="B75" s="83"/>
      <c r="C75" s="61"/>
      <c r="D75" s="84" t="s">
        <v>689</v>
      </c>
      <c r="E75" s="84"/>
      <c r="F75" s="84"/>
      <c r="G75" s="84"/>
      <c r="H75" s="63" t="s">
        <v>964</v>
      </c>
      <c r="I75" s="58" t="s">
        <v>686</v>
      </c>
      <c r="J75" s="58" t="s">
        <v>685</v>
      </c>
      <c r="K75" s="85">
        <v>10000</v>
      </c>
      <c r="L75" s="85">
        <v>10000</v>
      </c>
      <c r="M75" s="85">
        <v>10000</v>
      </c>
      <c r="N75" s="61"/>
      <c r="O75" s="60" t="s">
        <v>684</v>
      </c>
      <c r="P75" s="106"/>
      <c r="Q75" s="106"/>
    </row>
    <row r="76" spans="1:17" s="52" customFormat="1" ht="24">
      <c r="A76" s="83" t="s">
        <v>929</v>
      </c>
      <c r="B76" s="83"/>
      <c r="C76" s="61"/>
      <c r="D76" s="84" t="s">
        <v>689</v>
      </c>
      <c r="E76" s="84"/>
      <c r="F76" s="84"/>
      <c r="G76" s="84"/>
      <c r="H76" s="63" t="s">
        <v>964</v>
      </c>
      <c r="I76" s="58" t="s">
        <v>686</v>
      </c>
      <c r="J76" s="58" t="s">
        <v>685</v>
      </c>
      <c r="K76" s="85">
        <v>10000</v>
      </c>
      <c r="L76" s="85">
        <v>10000</v>
      </c>
      <c r="M76" s="85">
        <v>10000</v>
      </c>
      <c r="N76" s="61"/>
      <c r="O76" s="60" t="s">
        <v>684</v>
      </c>
      <c r="P76" s="106"/>
      <c r="Q76" s="106"/>
    </row>
    <row r="77" spans="1:17" s="52" customFormat="1" ht="24">
      <c r="A77" s="83" t="s">
        <v>935</v>
      </c>
      <c r="B77" s="83"/>
      <c r="C77" s="61"/>
      <c r="D77" s="84" t="s">
        <v>689</v>
      </c>
      <c r="E77" s="84"/>
      <c r="F77" s="84"/>
      <c r="G77" s="84"/>
      <c r="H77" s="63" t="s">
        <v>964</v>
      </c>
      <c r="I77" s="58" t="s">
        <v>686</v>
      </c>
      <c r="J77" s="58" t="s">
        <v>685</v>
      </c>
      <c r="K77" s="85">
        <v>5000</v>
      </c>
      <c r="L77" s="85">
        <v>5000</v>
      </c>
      <c r="M77" s="85">
        <v>5000</v>
      </c>
      <c r="N77" s="61"/>
      <c r="O77" s="60" t="s">
        <v>684</v>
      </c>
      <c r="P77" s="106"/>
      <c r="Q77" s="106"/>
    </row>
    <row r="78" spans="1:17" s="52" customFormat="1" ht="24">
      <c r="A78" s="83" t="s">
        <v>931</v>
      </c>
      <c r="B78" s="83"/>
      <c r="C78" s="61"/>
      <c r="D78" s="84" t="s">
        <v>689</v>
      </c>
      <c r="E78" s="84"/>
      <c r="F78" s="84"/>
      <c r="G78" s="84"/>
      <c r="H78" s="63" t="s">
        <v>965</v>
      </c>
      <c r="I78" s="58" t="s">
        <v>686</v>
      </c>
      <c r="J78" s="58" t="s">
        <v>685</v>
      </c>
      <c r="K78" s="85">
        <v>8000</v>
      </c>
      <c r="L78" s="85">
        <v>8000</v>
      </c>
      <c r="M78" s="85">
        <v>8000</v>
      </c>
      <c r="N78" s="61"/>
      <c r="O78" s="60" t="s">
        <v>684</v>
      </c>
      <c r="P78" s="106"/>
      <c r="Q78" s="106"/>
    </row>
    <row r="79" spans="1:17" s="52" customFormat="1" ht="24">
      <c r="A79" s="83" t="s">
        <v>928</v>
      </c>
      <c r="B79" s="83"/>
      <c r="C79" s="61"/>
      <c r="D79" s="84" t="s">
        <v>689</v>
      </c>
      <c r="E79" s="84"/>
      <c r="F79" s="84"/>
      <c r="G79" s="84"/>
      <c r="H79" s="63" t="s">
        <v>965</v>
      </c>
      <c r="I79" s="58" t="s">
        <v>686</v>
      </c>
      <c r="J79" s="58" t="s">
        <v>685</v>
      </c>
      <c r="K79" s="85">
        <v>12000</v>
      </c>
      <c r="L79" s="85">
        <v>8000</v>
      </c>
      <c r="M79" s="85">
        <v>8000</v>
      </c>
      <c r="N79" s="61"/>
      <c r="O79" s="60" t="s">
        <v>684</v>
      </c>
      <c r="P79" s="106"/>
      <c r="Q79" s="106"/>
    </row>
    <row r="80" spans="1:17" s="52" customFormat="1" ht="24">
      <c r="A80" s="83" t="s">
        <v>935</v>
      </c>
      <c r="B80" s="83"/>
      <c r="C80" s="61"/>
      <c r="D80" s="84" t="s">
        <v>689</v>
      </c>
      <c r="E80" s="84"/>
      <c r="F80" s="84"/>
      <c r="G80" s="84"/>
      <c r="H80" s="63" t="s">
        <v>965</v>
      </c>
      <c r="I80" s="58" t="s">
        <v>686</v>
      </c>
      <c r="J80" s="58" t="s">
        <v>685</v>
      </c>
      <c r="K80" s="85">
        <v>5000</v>
      </c>
      <c r="L80" s="85">
        <v>5000</v>
      </c>
      <c r="M80" s="85">
        <v>5000</v>
      </c>
      <c r="N80" s="61"/>
      <c r="O80" s="60" t="s">
        <v>684</v>
      </c>
      <c r="P80" s="106"/>
      <c r="Q80" s="106"/>
    </row>
    <row r="81" spans="1:17" s="52" customFormat="1" ht="24">
      <c r="A81" s="83" t="s">
        <v>929</v>
      </c>
      <c r="B81" s="83"/>
      <c r="C81" s="61"/>
      <c r="D81" s="84" t="s">
        <v>689</v>
      </c>
      <c r="E81" s="84"/>
      <c r="F81" s="84"/>
      <c r="G81" s="84"/>
      <c r="H81" s="63" t="s">
        <v>965</v>
      </c>
      <c r="I81" s="58" t="s">
        <v>686</v>
      </c>
      <c r="J81" s="58" t="s">
        <v>685</v>
      </c>
      <c r="K81" s="85">
        <v>20000</v>
      </c>
      <c r="L81" s="85">
        <v>20000</v>
      </c>
      <c r="M81" s="85">
        <v>20000</v>
      </c>
      <c r="N81" s="61"/>
      <c r="O81" s="60" t="s">
        <v>684</v>
      </c>
      <c r="P81" s="106"/>
      <c r="Q81" s="106"/>
    </row>
    <row r="82" spans="1:17" s="52" customFormat="1" ht="60">
      <c r="A82" s="83" t="s">
        <v>931</v>
      </c>
      <c r="B82" s="83"/>
      <c r="C82" s="87"/>
      <c r="D82" s="84" t="s">
        <v>966</v>
      </c>
      <c r="E82" s="84"/>
      <c r="F82" s="84"/>
      <c r="G82" s="84"/>
      <c r="H82" s="63" t="s">
        <v>967</v>
      </c>
      <c r="I82" s="58" t="s">
        <v>686</v>
      </c>
      <c r="J82" s="58" t="s">
        <v>685</v>
      </c>
      <c r="K82" s="85">
        <v>10000</v>
      </c>
      <c r="L82" s="85">
        <v>10000</v>
      </c>
      <c r="M82" s="85">
        <v>10000</v>
      </c>
      <c r="N82" s="61"/>
      <c r="O82" s="60" t="s">
        <v>684</v>
      </c>
      <c r="P82" s="106"/>
      <c r="Q82" s="106"/>
    </row>
    <row r="83" spans="1:17" s="52" customFormat="1" ht="60">
      <c r="A83" s="83" t="s">
        <v>928</v>
      </c>
      <c r="B83" s="83"/>
      <c r="C83" s="87"/>
      <c r="D83" s="84" t="s">
        <v>966</v>
      </c>
      <c r="E83" s="84"/>
      <c r="F83" s="84"/>
      <c r="G83" s="84"/>
      <c r="H83" s="63" t="s">
        <v>967</v>
      </c>
      <c r="I83" s="58" t="s">
        <v>686</v>
      </c>
      <c r="J83" s="58" t="s">
        <v>685</v>
      </c>
      <c r="K83" s="85">
        <v>32000</v>
      </c>
      <c r="L83" s="85">
        <v>32000</v>
      </c>
      <c r="M83" s="85">
        <v>32000</v>
      </c>
      <c r="N83" s="61"/>
      <c r="O83" s="60" t="s">
        <v>684</v>
      </c>
      <c r="P83" s="106"/>
      <c r="Q83" s="106"/>
    </row>
    <row r="84" spans="1:17" s="52" customFormat="1" ht="60">
      <c r="A84" s="83" t="s">
        <v>929</v>
      </c>
      <c r="B84" s="83"/>
      <c r="C84" s="87"/>
      <c r="D84" s="84" t="s">
        <v>966</v>
      </c>
      <c r="E84" s="84"/>
      <c r="F84" s="84"/>
      <c r="G84" s="84"/>
      <c r="H84" s="63" t="s">
        <v>967</v>
      </c>
      <c r="I84" s="58" t="s">
        <v>686</v>
      </c>
      <c r="J84" s="58" t="s">
        <v>685</v>
      </c>
      <c r="K84" s="85">
        <v>70000</v>
      </c>
      <c r="L84" s="85">
        <v>70000</v>
      </c>
      <c r="M84" s="85">
        <v>70000</v>
      </c>
      <c r="N84" s="61"/>
      <c r="O84" s="60" t="s">
        <v>684</v>
      </c>
      <c r="P84" s="106"/>
      <c r="Q84" s="106"/>
    </row>
    <row r="85" spans="1:17" s="52" customFormat="1" ht="60">
      <c r="A85" s="83" t="s">
        <v>935</v>
      </c>
      <c r="B85" s="83"/>
      <c r="C85" s="87"/>
      <c r="D85" s="84" t="s">
        <v>966</v>
      </c>
      <c r="E85" s="84"/>
      <c r="F85" s="84"/>
      <c r="G85" s="84"/>
      <c r="H85" s="63" t="s">
        <v>967</v>
      </c>
      <c r="I85" s="58" t="s">
        <v>686</v>
      </c>
      <c r="J85" s="58" t="s">
        <v>685</v>
      </c>
      <c r="K85" s="85">
        <v>10000</v>
      </c>
      <c r="L85" s="85">
        <v>10000</v>
      </c>
      <c r="M85" s="85">
        <v>10000</v>
      </c>
      <c r="N85" s="61"/>
      <c r="O85" s="60" t="s">
        <v>684</v>
      </c>
      <c r="P85" s="106"/>
      <c r="Q85" s="106"/>
    </row>
    <row r="86" spans="1:17" s="52" customFormat="1" ht="24">
      <c r="A86" s="83" t="s">
        <v>931</v>
      </c>
      <c r="B86" s="89"/>
      <c r="C86" s="61"/>
      <c r="D86" s="84" t="s">
        <v>692</v>
      </c>
      <c r="E86" s="84"/>
      <c r="F86" s="84"/>
      <c r="G86" s="84"/>
      <c r="H86" s="63" t="s">
        <v>968</v>
      </c>
      <c r="I86" s="58" t="s">
        <v>686</v>
      </c>
      <c r="J86" s="58" t="s">
        <v>685</v>
      </c>
      <c r="K86" s="85">
        <v>24000</v>
      </c>
      <c r="L86" s="85">
        <v>24000</v>
      </c>
      <c r="M86" s="85">
        <v>24000</v>
      </c>
      <c r="N86" s="61"/>
      <c r="O86" s="60" t="s">
        <v>684</v>
      </c>
      <c r="P86" s="106"/>
      <c r="Q86" s="106"/>
    </row>
    <row r="87" spans="1:17" s="52" customFormat="1" ht="24">
      <c r="A87" s="83" t="s">
        <v>928</v>
      </c>
      <c r="B87" s="89"/>
      <c r="C87" s="61"/>
      <c r="D87" s="84" t="s">
        <v>692</v>
      </c>
      <c r="E87" s="84"/>
      <c r="F87" s="84"/>
      <c r="G87" s="84"/>
      <c r="H87" s="63" t="s">
        <v>968</v>
      </c>
      <c r="I87" s="58" t="s">
        <v>686</v>
      </c>
      <c r="J87" s="58" t="s">
        <v>685</v>
      </c>
      <c r="K87" s="85">
        <v>60000</v>
      </c>
      <c r="L87" s="85">
        <v>60000</v>
      </c>
      <c r="M87" s="85">
        <v>60000</v>
      </c>
      <c r="N87" s="61"/>
      <c r="O87" s="60" t="s">
        <v>684</v>
      </c>
      <c r="P87" s="106"/>
      <c r="Q87" s="106"/>
    </row>
    <row r="88" spans="1:17" s="52" customFormat="1" ht="24">
      <c r="A88" s="83" t="s">
        <v>929</v>
      </c>
      <c r="B88" s="89"/>
      <c r="C88" s="61"/>
      <c r="D88" s="84" t="s">
        <v>692</v>
      </c>
      <c r="E88" s="84"/>
      <c r="F88" s="84"/>
      <c r="G88" s="84"/>
      <c r="H88" s="63" t="s">
        <v>968</v>
      </c>
      <c r="I88" s="58" t="s">
        <v>686</v>
      </c>
      <c r="J88" s="58" t="s">
        <v>685</v>
      </c>
      <c r="K88" s="85">
        <v>80000</v>
      </c>
      <c r="L88" s="85">
        <v>80000</v>
      </c>
      <c r="M88" s="85">
        <v>80000</v>
      </c>
      <c r="N88" s="61"/>
      <c r="O88" s="60" t="s">
        <v>684</v>
      </c>
      <c r="P88" s="106"/>
      <c r="Q88" s="106"/>
    </row>
    <row r="89" spans="1:17" s="52" customFormat="1" ht="24">
      <c r="A89" s="83" t="s">
        <v>935</v>
      </c>
      <c r="B89" s="89"/>
      <c r="C89" s="61"/>
      <c r="D89" s="84" t="s">
        <v>692</v>
      </c>
      <c r="E89" s="84"/>
      <c r="F89" s="84"/>
      <c r="G89" s="84"/>
      <c r="H89" s="63" t="s">
        <v>968</v>
      </c>
      <c r="I89" s="58" t="s">
        <v>686</v>
      </c>
      <c r="J89" s="58" t="s">
        <v>685</v>
      </c>
      <c r="K89" s="85">
        <v>80000</v>
      </c>
      <c r="L89" s="85">
        <v>80000</v>
      </c>
      <c r="M89" s="85">
        <v>80000</v>
      </c>
      <c r="N89" s="61"/>
      <c r="O89" s="60" t="s">
        <v>684</v>
      </c>
      <c r="P89" s="106"/>
      <c r="Q89" s="106"/>
    </row>
    <row r="90" spans="1:17" s="52" customFormat="1" ht="24">
      <c r="A90" s="83" t="s">
        <v>928</v>
      </c>
      <c r="B90" s="83"/>
      <c r="C90" s="62"/>
      <c r="D90" s="84" t="s">
        <v>688</v>
      </c>
      <c r="E90" s="84"/>
      <c r="F90" s="84"/>
      <c r="G90" s="84"/>
      <c r="H90" s="63" t="s">
        <v>969</v>
      </c>
      <c r="I90" s="58" t="s">
        <v>686</v>
      </c>
      <c r="J90" s="58" t="s">
        <v>685</v>
      </c>
      <c r="K90" s="85">
        <v>20000</v>
      </c>
      <c r="L90" s="85">
        <v>20000</v>
      </c>
      <c r="M90" s="85">
        <v>12200</v>
      </c>
      <c r="N90" s="62"/>
      <c r="O90" s="60" t="s">
        <v>684</v>
      </c>
      <c r="P90" s="106"/>
      <c r="Q90" s="106"/>
    </row>
    <row r="91" spans="1:17" s="52" customFormat="1" ht="24">
      <c r="A91" s="83" t="s">
        <v>929</v>
      </c>
      <c r="B91" s="83"/>
      <c r="C91" s="62"/>
      <c r="D91" s="84" t="s">
        <v>688</v>
      </c>
      <c r="E91" s="84"/>
      <c r="F91" s="84"/>
      <c r="G91" s="84"/>
      <c r="H91" s="63" t="s">
        <v>969</v>
      </c>
      <c r="I91" s="58" t="s">
        <v>686</v>
      </c>
      <c r="J91" s="58" t="s">
        <v>685</v>
      </c>
      <c r="K91" s="85">
        <v>50000</v>
      </c>
      <c r="L91" s="85">
        <v>50000</v>
      </c>
      <c r="M91" s="85">
        <v>50000</v>
      </c>
      <c r="N91" s="62"/>
      <c r="O91" s="60" t="s">
        <v>684</v>
      </c>
      <c r="P91" s="106"/>
      <c r="Q91" s="106"/>
    </row>
    <row r="92" spans="1:17" s="52" customFormat="1" ht="24">
      <c r="A92" s="83" t="s">
        <v>935</v>
      </c>
      <c r="B92" s="83"/>
      <c r="C92" s="62"/>
      <c r="D92" s="84" t="s">
        <v>688</v>
      </c>
      <c r="E92" s="84"/>
      <c r="F92" s="84"/>
      <c r="G92" s="84"/>
      <c r="H92" s="63" t="s">
        <v>969</v>
      </c>
      <c r="I92" s="58" t="s">
        <v>686</v>
      </c>
      <c r="J92" s="58" t="s">
        <v>685</v>
      </c>
      <c r="K92" s="85">
        <v>10000</v>
      </c>
      <c r="L92" s="85">
        <v>10000</v>
      </c>
      <c r="M92" s="85">
        <v>10000</v>
      </c>
      <c r="N92" s="62"/>
      <c r="O92" s="60" t="s">
        <v>684</v>
      </c>
      <c r="P92" s="106"/>
      <c r="Q92" s="106"/>
    </row>
    <row r="93" spans="1:17" s="52" customFormat="1" ht="36">
      <c r="A93" s="83" t="s">
        <v>931</v>
      </c>
      <c r="B93" s="83"/>
      <c r="C93" s="62"/>
      <c r="D93" s="84" t="s">
        <v>688</v>
      </c>
      <c r="E93" s="84"/>
      <c r="F93" s="84"/>
      <c r="G93" s="84"/>
      <c r="H93" s="63" t="s">
        <v>970</v>
      </c>
      <c r="I93" s="58" t="s">
        <v>686</v>
      </c>
      <c r="J93" s="58" t="s">
        <v>685</v>
      </c>
      <c r="K93" s="85">
        <v>10000</v>
      </c>
      <c r="L93" s="85">
        <v>10000</v>
      </c>
      <c r="M93" s="85">
        <v>10000</v>
      </c>
      <c r="N93" s="62"/>
      <c r="O93" s="60" t="s">
        <v>684</v>
      </c>
      <c r="P93" s="106"/>
      <c r="Q93" s="106"/>
    </row>
    <row r="94" spans="1:17" s="52" customFormat="1" ht="24">
      <c r="A94" s="83" t="s">
        <v>929</v>
      </c>
      <c r="B94" s="83"/>
      <c r="C94" s="62"/>
      <c r="D94" s="84" t="s">
        <v>688</v>
      </c>
      <c r="E94" s="84"/>
      <c r="F94" s="84"/>
      <c r="G94" s="84"/>
      <c r="H94" s="63" t="s">
        <v>971</v>
      </c>
      <c r="I94" s="58" t="s">
        <v>686</v>
      </c>
      <c r="J94" s="58" t="s">
        <v>685</v>
      </c>
      <c r="K94" s="85">
        <v>3000</v>
      </c>
      <c r="L94" s="85">
        <v>3000</v>
      </c>
      <c r="M94" s="85">
        <v>3000</v>
      </c>
      <c r="N94" s="62"/>
      <c r="O94" s="60" t="s">
        <v>684</v>
      </c>
      <c r="P94" s="106"/>
      <c r="Q94" s="106"/>
    </row>
    <row r="95" spans="1:17" s="52" customFormat="1" ht="24">
      <c r="A95" s="83" t="s">
        <v>929</v>
      </c>
      <c r="B95" s="83"/>
      <c r="C95" s="62"/>
      <c r="D95" s="84" t="s">
        <v>688</v>
      </c>
      <c r="E95" s="84"/>
      <c r="F95" s="84"/>
      <c r="G95" s="84"/>
      <c r="H95" s="63" t="s">
        <v>972</v>
      </c>
      <c r="I95" s="58" t="s">
        <v>686</v>
      </c>
      <c r="J95" s="58" t="s">
        <v>685</v>
      </c>
      <c r="K95" s="85">
        <v>2000</v>
      </c>
      <c r="L95" s="85">
        <v>2000</v>
      </c>
      <c r="M95" s="85">
        <v>2000</v>
      </c>
      <c r="N95" s="62"/>
      <c r="O95" s="60" t="s">
        <v>684</v>
      </c>
      <c r="P95" s="106"/>
      <c r="Q95" s="106"/>
    </row>
    <row r="96" spans="1:17" s="52" customFormat="1" ht="36">
      <c r="A96" s="83" t="s">
        <v>929</v>
      </c>
      <c r="B96" s="83"/>
      <c r="C96" s="62"/>
      <c r="D96" s="84" t="s">
        <v>688</v>
      </c>
      <c r="E96" s="84"/>
      <c r="F96" s="84"/>
      <c r="G96" s="84"/>
      <c r="H96" s="63" t="s">
        <v>970</v>
      </c>
      <c r="I96" s="58" t="s">
        <v>686</v>
      </c>
      <c r="J96" s="58" t="s">
        <v>685</v>
      </c>
      <c r="K96" s="85">
        <v>25000</v>
      </c>
      <c r="L96" s="85">
        <v>25000</v>
      </c>
      <c r="M96" s="85">
        <v>25000</v>
      </c>
      <c r="N96" s="62"/>
      <c r="O96" s="60" t="s">
        <v>684</v>
      </c>
      <c r="P96" s="106"/>
      <c r="Q96" s="106"/>
    </row>
    <row r="97" spans="1:17" s="52" customFormat="1" ht="24">
      <c r="A97" s="83" t="s">
        <v>929</v>
      </c>
      <c r="B97" s="83"/>
      <c r="C97" s="62"/>
      <c r="D97" s="84" t="s">
        <v>688</v>
      </c>
      <c r="E97" s="84"/>
      <c r="F97" s="84"/>
      <c r="G97" s="84"/>
      <c r="H97" s="63" t="s">
        <v>973</v>
      </c>
      <c r="I97" s="58" t="s">
        <v>686</v>
      </c>
      <c r="J97" s="58" t="s">
        <v>685</v>
      </c>
      <c r="K97" s="85">
        <v>40000</v>
      </c>
      <c r="L97" s="85">
        <v>40000</v>
      </c>
      <c r="M97" s="85">
        <v>40000</v>
      </c>
      <c r="N97" s="62"/>
      <c r="O97" s="60" t="s">
        <v>684</v>
      </c>
      <c r="P97" s="106"/>
      <c r="Q97" s="106"/>
    </row>
    <row r="98" spans="1:17" s="52" customFormat="1" ht="36">
      <c r="A98" s="83" t="s">
        <v>931</v>
      </c>
      <c r="B98" s="83"/>
      <c r="C98" s="62"/>
      <c r="D98" s="84" t="s">
        <v>688</v>
      </c>
      <c r="E98" s="84"/>
      <c r="F98" s="84"/>
      <c r="G98" s="84"/>
      <c r="H98" s="63" t="s">
        <v>974</v>
      </c>
      <c r="I98" s="58" t="s">
        <v>686</v>
      </c>
      <c r="J98" s="58" t="s">
        <v>685</v>
      </c>
      <c r="K98" s="85">
        <v>15000</v>
      </c>
      <c r="L98" s="85">
        <v>12200</v>
      </c>
      <c r="M98" s="85">
        <v>12200</v>
      </c>
      <c r="N98" s="62"/>
      <c r="O98" s="60" t="s">
        <v>684</v>
      </c>
      <c r="P98" s="106"/>
      <c r="Q98" s="106"/>
    </row>
    <row r="99" spans="1:17" s="52" customFormat="1" ht="36">
      <c r="A99" s="83" t="s">
        <v>928</v>
      </c>
      <c r="B99" s="83"/>
      <c r="C99" s="62"/>
      <c r="D99" s="84" t="s">
        <v>688</v>
      </c>
      <c r="E99" s="84"/>
      <c r="F99" s="84"/>
      <c r="G99" s="84"/>
      <c r="H99" s="63" t="s">
        <v>974</v>
      </c>
      <c r="I99" s="58" t="s">
        <v>686</v>
      </c>
      <c r="J99" s="58" t="s">
        <v>685</v>
      </c>
      <c r="K99" s="85">
        <v>40000</v>
      </c>
      <c r="L99" s="85">
        <v>12200</v>
      </c>
      <c r="M99" s="85">
        <v>12200</v>
      </c>
      <c r="N99" s="62"/>
      <c r="O99" s="60" t="s">
        <v>684</v>
      </c>
      <c r="P99" s="106"/>
      <c r="Q99" s="106"/>
    </row>
    <row r="100" spans="1:17" s="52" customFormat="1" ht="36">
      <c r="A100" s="83" t="s">
        <v>929</v>
      </c>
      <c r="B100" s="83"/>
      <c r="C100" s="62"/>
      <c r="D100" s="84" t="s">
        <v>688</v>
      </c>
      <c r="E100" s="84"/>
      <c r="F100" s="84"/>
      <c r="G100" s="84"/>
      <c r="H100" s="63" t="s">
        <v>974</v>
      </c>
      <c r="I100" s="58" t="s">
        <v>686</v>
      </c>
      <c r="J100" s="58" t="s">
        <v>685</v>
      </c>
      <c r="K100" s="85">
        <v>60000</v>
      </c>
      <c r="L100" s="85">
        <v>60000</v>
      </c>
      <c r="M100" s="85">
        <v>60000</v>
      </c>
      <c r="N100" s="62"/>
      <c r="O100" s="60" t="s">
        <v>684</v>
      </c>
      <c r="P100" s="106"/>
      <c r="Q100" s="106"/>
    </row>
    <row r="101" spans="1:17" s="52" customFormat="1" ht="36">
      <c r="A101" s="83" t="s">
        <v>935</v>
      </c>
      <c r="B101" s="83"/>
      <c r="C101" s="62"/>
      <c r="D101" s="84" t="s">
        <v>688</v>
      </c>
      <c r="E101" s="84"/>
      <c r="F101" s="84"/>
      <c r="G101" s="84"/>
      <c r="H101" s="63" t="s">
        <v>974</v>
      </c>
      <c r="I101" s="58" t="s">
        <v>686</v>
      </c>
      <c r="J101" s="58" t="s">
        <v>685</v>
      </c>
      <c r="K101" s="85">
        <v>30000</v>
      </c>
      <c r="L101" s="85">
        <v>30000</v>
      </c>
      <c r="M101" s="85">
        <v>30000</v>
      </c>
      <c r="N101" s="62"/>
      <c r="O101" s="60" t="s">
        <v>684</v>
      </c>
      <c r="P101" s="106"/>
      <c r="Q101" s="106"/>
    </row>
    <row r="102" spans="1:17" s="52" customFormat="1" ht="24">
      <c r="A102" s="83" t="s">
        <v>929</v>
      </c>
      <c r="B102" s="83"/>
      <c r="C102" s="62"/>
      <c r="D102" s="84" t="s">
        <v>688</v>
      </c>
      <c r="E102" s="84"/>
      <c r="F102" s="84"/>
      <c r="G102" s="84"/>
      <c r="H102" s="63" t="s">
        <v>975</v>
      </c>
      <c r="I102" s="58" t="s">
        <v>686</v>
      </c>
      <c r="J102" s="58" t="s">
        <v>685</v>
      </c>
      <c r="K102" s="85">
        <v>100000</v>
      </c>
      <c r="L102" s="85">
        <v>50000</v>
      </c>
      <c r="M102" s="85">
        <v>50000</v>
      </c>
      <c r="N102" s="62"/>
      <c r="O102" s="60" t="s">
        <v>684</v>
      </c>
      <c r="P102" s="106"/>
      <c r="Q102" s="106"/>
    </row>
    <row r="103" spans="1:17" s="52" customFormat="1" ht="84">
      <c r="A103" s="83" t="s">
        <v>928</v>
      </c>
      <c r="B103" s="83"/>
      <c r="C103" s="61"/>
      <c r="D103" s="84" t="s">
        <v>688</v>
      </c>
      <c r="E103" s="84"/>
      <c r="F103" s="84"/>
      <c r="G103" s="84"/>
      <c r="H103" s="63" t="s">
        <v>976</v>
      </c>
      <c r="I103" s="58" t="s">
        <v>686</v>
      </c>
      <c r="J103" s="58" t="s">
        <v>685</v>
      </c>
      <c r="K103" s="85">
        <v>34352.949999999997</v>
      </c>
      <c r="L103" s="85">
        <v>34352.949999999997</v>
      </c>
      <c r="M103" s="85">
        <v>34352.949999999997</v>
      </c>
      <c r="N103" s="61"/>
      <c r="O103" s="60" t="s">
        <v>684</v>
      </c>
      <c r="P103" s="106"/>
      <c r="Q103" s="106"/>
    </row>
    <row r="104" spans="1:17" s="52" customFormat="1" ht="24">
      <c r="A104" s="83" t="s">
        <v>931</v>
      </c>
      <c r="B104" s="83"/>
      <c r="C104" s="61"/>
      <c r="D104" s="84" t="s">
        <v>693</v>
      </c>
      <c r="E104" s="84"/>
      <c r="F104" s="84"/>
      <c r="G104" s="84"/>
      <c r="H104" s="63" t="s">
        <v>977</v>
      </c>
      <c r="I104" s="58" t="s">
        <v>686</v>
      </c>
      <c r="J104" s="58" t="s">
        <v>685</v>
      </c>
      <c r="K104" s="85">
        <v>5000</v>
      </c>
      <c r="L104" s="85">
        <v>5000</v>
      </c>
      <c r="M104" s="85">
        <v>5000</v>
      </c>
      <c r="N104" s="61"/>
      <c r="O104" s="60" t="s">
        <v>684</v>
      </c>
      <c r="P104" s="106"/>
      <c r="Q104" s="106"/>
    </row>
    <row r="105" spans="1:17" s="52" customFormat="1" ht="24">
      <c r="A105" s="83" t="s">
        <v>928</v>
      </c>
      <c r="B105" s="83"/>
      <c r="C105" s="61"/>
      <c r="D105" s="84" t="s">
        <v>693</v>
      </c>
      <c r="E105" s="84"/>
      <c r="F105" s="84"/>
      <c r="G105" s="84"/>
      <c r="H105" s="63" t="s">
        <v>977</v>
      </c>
      <c r="I105" s="58" t="s">
        <v>686</v>
      </c>
      <c r="J105" s="58" t="s">
        <v>685</v>
      </c>
      <c r="K105" s="85">
        <v>5000</v>
      </c>
      <c r="L105" s="85">
        <v>5000</v>
      </c>
      <c r="M105" s="85">
        <v>5000</v>
      </c>
      <c r="N105" s="61"/>
      <c r="O105" s="60" t="s">
        <v>684</v>
      </c>
      <c r="P105" s="106"/>
      <c r="Q105" s="106"/>
    </row>
    <row r="106" spans="1:17" s="52" customFormat="1" ht="24">
      <c r="A106" s="83" t="s">
        <v>929</v>
      </c>
      <c r="B106" s="83"/>
      <c r="C106" s="61"/>
      <c r="D106" s="84" t="s">
        <v>693</v>
      </c>
      <c r="E106" s="84"/>
      <c r="F106" s="84"/>
      <c r="G106" s="84"/>
      <c r="H106" s="63" t="s">
        <v>977</v>
      </c>
      <c r="I106" s="58" t="s">
        <v>686</v>
      </c>
      <c r="J106" s="58" t="s">
        <v>685</v>
      </c>
      <c r="K106" s="85">
        <v>5000</v>
      </c>
      <c r="L106" s="85">
        <v>5000</v>
      </c>
      <c r="M106" s="85">
        <v>5000</v>
      </c>
      <c r="N106" s="61"/>
      <c r="O106" s="60" t="s">
        <v>684</v>
      </c>
      <c r="P106" s="106"/>
      <c r="Q106" s="106"/>
    </row>
    <row r="107" spans="1:17" s="52" customFormat="1" ht="24">
      <c r="A107" s="83" t="s">
        <v>935</v>
      </c>
      <c r="B107" s="83"/>
      <c r="C107" s="61"/>
      <c r="D107" s="84" t="s">
        <v>693</v>
      </c>
      <c r="E107" s="84"/>
      <c r="F107" s="84"/>
      <c r="G107" s="84"/>
      <c r="H107" s="63" t="s">
        <v>977</v>
      </c>
      <c r="I107" s="58" t="s">
        <v>686</v>
      </c>
      <c r="J107" s="58" t="s">
        <v>685</v>
      </c>
      <c r="K107" s="85">
        <v>5000</v>
      </c>
      <c r="L107" s="85">
        <v>5000</v>
      </c>
      <c r="M107" s="85">
        <v>5000</v>
      </c>
      <c r="N107" s="61"/>
      <c r="O107" s="60" t="s">
        <v>684</v>
      </c>
      <c r="P107" s="106"/>
      <c r="Q107" s="106"/>
    </row>
    <row r="108" spans="1:17" s="52" customFormat="1" ht="24">
      <c r="A108" s="83" t="s">
        <v>931</v>
      </c>
      <c r="B108" s="83"/>
      <c r="C108" s="61"/>
      <c r="D108" s="84" t="s">
        <v>693</v>
      </c>
      <c r="E108" s="84"/>
      <c r="F108" s="84"/>
      <c r="G108" s="84"/>
      <c r="H108" s="63" t="s">
        <v>978</v>
      </c>
      <c r="I108" s="58" t="s">
        <v>686</v>
      </c>
      <c r="J108" s="58" t="s">
        <v>685</v>
      </c>
      <c r="K108" s="85">
        <v>5000</v>
      </c>
      <c r="L108" s="85">
        <v>5000</v>
      </c>
      <c r="M108" s="85">
        <v>5000</v>
      </c>
      <c r="N108" s="61"/>
      <c r="O108" s="60" t="s">
        <v>684</v>
      </c>
      <c r="P108" s="106"/>
      <c r="Q108" s="106"/>
    </row>
    <row r="109" spans="1:17" s="52" customFormat="1" ht="36">
      <c r="A109" s="83" t="s">
        <v>931</v>
      </c>
      <c r="B109" s="83"/>
      <c r="C109" s="61"/>
      <c r="D109" s="84" t="s">
        <v>693</v>
      </c>
      <c r="E109" s="84"/>
      <c r="F109" s="84"/>
      <c r="G109" s="84"/>
      <c r="H109" s="63" t="s">
        <v>979</v>
      </c>
      <c r="I109" s="58" t="s">
        <v>686</v>
      </c>
      <c r="J109" s="58" t="s">
        <v>685</v>
      </c>
      <c r="K109" s="85">
        <v>12000</v>
      </c>
      <c r="L109" s="85">
        <v>10000</v>
      </c>
      <c r="M109" s="85">
        <v>10000</v>
      </c>
      <c r="N109" s="61"/>
      <c r="O109" s="60" t="s">
        <v>684</v>
      </c>
      <c r="P109" s="106"/>
      <c r="Q109" s="106"/>
    </row>
    <row r="110" spans="1:17" s="52" customFormat="1" ht="36">
      <c r="A110" s="83" t="s">
        <v>928</v>
      </c>
      <c r="B110" s="83"/>
      <c r="C110" s="61"/>
      <c r="D110" s="84" t="s">
        <v>693</v>
      </c>
      <c r="E110" s="84"/>
      <c r="F110" s="84"/>
      <c r="G110" s="84"/>
      <c r="H110" s="63" t="s">
        <v>979</v>
      </c>
      <c r="I110" s="58" t="s">
        <v>686</v>
      </c>
      <c r="J110" s="58" t="s">
        <v>685</v>
      </c>
      <c r="K110" s="85">
        <v>20000</v>
      </c>
      <c r="L110" s="85">
        <v>20000</v>
      </c>
      <c r="M110" s="85">
        <v>12000</v>
      </c>
      <c r="N110" s="61"/>
      <c r="O110" s="60" t="s">
        <v>684</v>
      </c>
      <c r="P110" s="106"/>
      <c r="Q110" s="106"/>
    </row>
    <row r="111" spans="1:17" s="52" customFormat="1" ht="36">
      <c r="A111" s="83" t="s">
        <v>929</v>
      </c>
      <c r="B111" s="83"/>
      <c r="C111" s="61"/>
      <c r="D111" s="84" t="s">
        <v>693</v>
      </c>
      <c r="E111" s="84"/>
      <c r="F111" s="84"/>
      <c r="G111" s="84"/>
      <c r="H111" s="63" t="s">
        <v>979</v>
      </c>
      <c r="I111" s="58" t="s">
        <v>686</v>
      </c>
      <c r="J111" s="58" t="s">
        <v>685</v>
      </c>
      <c r="K111" s="85">
        <v>20000</v>
      </c>
      <c r="L111" s="85">
        <v>20000</v>
      </c>
      <c r="M111" s="85">
        <v>20000</v>
      </c>
      <c r="N111" s="61"/>
      <c r="O111" s="60" t="s">
        <v>684</v>
      </c>
      <c r="P111" s="106"/>
      <c r="Q111" s="106"/>
    </row>
    <row r="112" spans="1:17" s="52" customFormat="1" ht="36">
      <c r="A112" s="83" t="s">
        <v>935</v>
      </c>
      <c r="B112" s="83"/>
      <c r="C112" s="61"/>
      <c r="D112" s="84" t="s">
        <v>693</v>
      </c>
      <c r="E112" s="84"/>
      <c r="F112" s="84"/>
      <c r="G112" s="84"/>
      <c r="H112" s="63" t="s">
        <v>979</v>
      </c>
      <c r="I112" s="58" t="s">
        <v>686</v>
      </c>
      <c r="J112" s="58" t="s">
        <v>685</v>
      </c>
      <c r="K112" s="85">
        <v>27000</v>
      </c>
      <c r="L112" s="85">
        <v>27000</v>
      </c>
      <c r="M112" s="85">
        <v>27000</v>
      </c>
      <c r="N112" s="61"/>
      <c r="O112" s="60" t="s">
        <v>684</v>
      </c>
      <c r="P112" s="106"/>
      <c r="Q112" s="106"/>
    </row>
    <row r="113" spans="1:17" s="52" customFormat="1" ht="24">
      <c r="A113" s="83" t="s">
        <v>935</v>
      </c>
      <c r="B113" s="83"/>
      <c r="C113" s="61"/>
      <c r="D113" s="84" t="s">
        <v>693</v>
      </c>
      <c r="E113" s="84"/>
      <c r="F113" s="84"/>
      <c r="G113" s="84"/>
      <c r="H113" s="63" t="s">
        <v>980</v>
      </c>
      <c r="I113" s="58" t="s">
        <v>686</v>
      </c>
      <c r="J113" s="58" t="s">
        <v>685</v>
      </c>
      <c r="K113" s="85">
        <v>20000</v>
      </c>
      <c r="L113" s="85"/>
      <c r="M113" s="85"/>
      <c r="N113" s="61"/>
      <c r="O113" s="60" t="s">
        <v>684</v>
      </c>
      <c r="P113" s="106"/>
      <c r="Q113" s="106"/>
    </row>
    <row r="114" spans="1:17" s="52" customFormat="1" ht="24">
      <c r="A114" s="83" t="s">
        <v>929</v>
      </c>
      <c r="B114" s="83"/>
      <c r="C114" s="61"/>
      <c r="D114" s="84" t="s">
        <v>693</v>
      </c>
      <c r="E114" s="84"/>
      <c r="F114" s="84"/>
      <c r="G114" s="84"/>
      <c r="H114" s="63" t="s">
        <v>981</v>
      </c>
      <c r="I114" s="58" t="s">
        <v>686</v>
      </c>
      <c r="J114" s="58" t="s">
        <v>685</v>
      </c>
      <c r="K114" s="85">
        <v>7000</v>
      </c>
      <c r="L114" s="85">
        <v>7000</v>
      </c>
      <c r="M114" s="85">
        <v>7000</v>
      </c>
      <c r="N114" s="61"/>
      <c r="O114" s="60" t="s">
        <v>684</v>
      </c>
      <c r="P114" s="106"/>
      <c r="Q114" s="106"/>
    </row>
    <row r="115" spans="1:17" s="52" customFormat="1" ht="24">
      <c r="A115" s="83" t="s">
        <v>931</v>
      </c>
      <c r="B115" s="83"/>
      <c r="C115" s="61"/>
      <c r="D115" s="84" t="s">
        <v>693</v>
      </c>
      <c r="E115" s="84"/>
      <c r="F115" s="84"/>
      <c r="G115" s="84"/>
      <c r="H115" s="63" t="s">
        <v>980</v>
      </c>
      <c r="I115" s="58" t="s">
        <v>686</v>
      </c>
      <c r="J115" s="58" t="s">
        <v>685</v>
      </c>
      <c r="K115" s="85">
        <v>20000</v>
      </c>
      <c r="L115" s="85"/>
      <c r="M115" s="85"/>
      <c r="N115" s="61"/>
      <c r="O115" s="60" t="s">
        <v>684</v>
      </c>
      <c r="P115" s="106"/>
      <c r="Q115" s="106"/>
    </row>
    <row r="116" spans="1:17" s="52" customFormat="1" ht="24">
      <c r="A116" s="83" t="s">
        <v>931</v>
      </c>
      <c r="B116" s="83"/>
      <c r="C116" s="61"/>
      <c r="D116" s="84" t="s">
        <v>693</v>
      </c>
      <c r="E116" s="84"/>
      <c r="F116" s="84"/>
      <c r="G116" s="84"/>
      <c r="H116" s="63" t="s">
        <v>982</v>
      </c>
      <c r="I116" s="58" t="s">
        <v>686</v>
      </c>
      <c r="J116" s="58" t="s">
        <v>685</v>
      </c>
      <c r="K116" s="85">
        <v>12000</v>
      </c>
      <c r="L116" s="85">
        <v>12000</v>
      </c>
      <c r="M116" s="85">
        <v>12000</v>
      </c>
      <c r="N116" s="61"/>
      <c r="O116" s="60" t="s">
        <v>684</v>
      </c>
      <c r="P116" s="106"/>
      <c r="Q116" s="106"/>
    </row>
    <row r="117" spans="1:17" s="52" customFormat="1" ht="24">
      <c r="A117" s="83" t="s">
        <v>928</v>
      </c>
      <c r="B117" s="83"/>
      <c r="C117" s="61"/>
      <c r="D117" s="84" t="s">
        <v>693</v>
      </c>
      <c r="E117" s="84"/>
      <c r="F117" s="84"/>
      <c r="G117" s="84"/>
      <c r="H117" s="63" t="s">
        <v>982</v>
      </c>
      <c r="I117" s="58" t="s">
        <v>686</v>
      </c>
      <c r="J117" s="58" t="s">
        <v>685</v>
      </c>
      <c r="K117" s="85">
        <v>20000</v>
      </c>
      <c r="L117" s="85">
        <v>20000</v>
      </c>
      <c r="M117" s="85">
        <v>12000</v>
      </c>
      <c r="N117" s="61"/>
      <c r="O117" s="60" t="s">
        <v>684</v>
      </c>
      <c r="P117" s="106"/>
      <c r="Q117" s="106"/>
    </row>
    <row r="118" spans="1:17" s="52" customFormat="1" ht="24">
      <c r="A118" s="83" t="s">
        <v>929</v>
      </c>
      <c r="B118" s="83"/>
      <c r="C118" s="61"/>
      <c r="D118" s="84" t="s">
        <v>693</v>
      </c>
      <c r="E118" s="84"/>
      <c r="F118" s="84"/>
      <c r="G118" s="84"/>
      <c r="H118" s="63" t="s">
        <v>982</v>
      </c>
      <c r="I118" s="58" t="s">
        <v>686</v>
      </c>
      <c r="J118" s="58" t="s">
        <v>685</v>
      </c>
      <c r="K118" s="85">
        <v>40000</v>
      </c>
      <c r="L118" s="85">
        <v>5000</v>
      </c>
      <c r="M118" s="85">
        <v>5000</v>
      </c>
      <c r="N118" s="61"/>
      <c r="O118" s="60" t="s">
        <v>684</v>
      </c>
      <c r="P118" s="106"/>
      <c r="Q118" s="106"/>
    </row>
    <row r="119" spans="1:17" s="52" customFormat="1" ht="24">
      <c r="A119" s="83" t="s">
        <v>935</v>
      </c>
      <c r="B119" s="83"/>
      <c r="C119" s="61"/>
      <c r="D119" s="84" t="s">
        <v>693</v>
      </c>
      <c r="E119" s="84"/>
      <c r="F119" s="84"/>
      <c r="G119" s="84"/>
      <c r="H119" s="63" t="s">
        <v>982</v>
      </c>
      <c r="I119" s="58" t="s">
        <v>686</v>
      </c>
      <c r="J119" s="58" t="s">
        <v>685</v>
      </c>
      <c r="K119" s="85">
        <v>22000</v>
      </c>
      <c r="L119" s="85">
        <v>22000</v>
      </c>
      <c r="M119" s="85">
        <v>22000</v>
      </c>
      <c r="N119" s="61"/>
      <c r="O119" s="60" t="s">
        <v>684</v>
      </c>
      <c r="P119" s="106"/>
      <c r="Q119" s="106"/>
    </row>
    <row r="120" spans="1:17" s="52" customFormat="1" ht="36">
      <c r="A120" s="83" t="s">
        <v>931</v>
      </c>
      <c r="B120" s="83"/>
      <c r="C120" s="61"/>
      <c r="D120" s="84" t="s">
        <v>691</v>
      </c>
      <c r="E120" s="84"/>
      <c r="F120" s="84"/>
      <c r="G120" s="84"/>
      <c r="H120" s="90" t="s">
        <v>983</v>
      </c>
      <c r="I120" s="58" t="s">
        <v>686</v>
      </c>
      <c r="J120" s="58" t="s">
        <v>685</v>
      </c>
      <c r="K120" s="85">
        <v>7000</v>
      </c>
      <c r="L120" s="85">
        <v>7000</v>
      </c>
      <c r="M120" s="85">
        <v>7000</v>
      </c>
      <c r="N120" s="61"/>
      <c r="O120" s="60" t="s">
        <v>684</v>
      </c>
      <c r="P120" s="106"/>
      <c r="Q120" s="106"/>
    </row>
    <row r="121" spans="1:17" s="52" customFormat="1" ht="36">
      <c r="A121" s="83" t="s">
        <v>928</v>
      </c>
      <c r="B121" s="83"/>
      <c r="C121" s="61"/>
      <c r="D121" s="84" t="s">
        <v>691</v>
      </c>
      <c r="E121" s="84"/>
      <c r="F121" s="84"/>
      <c r="G121" s="84"/>
      <c r="H121" s="90" t="s">
        <v>983</v>
      </c>
      <c r="I121" s="58" t="s">
        <v>686</v>
      </c>
      <c r="J121" s="58" t="s">
        <v>685</v>
      </c>
      <c r="K121" s="85">
        <v>7000</v>
      </c>
      <c r="L121" s="85">
        <v>7000</v>
      </c>
      <c r="M121" s="85">
        <v>7000</v>
      </c>
      <c r="N121" s="61"/>
      <c r="O121" s="60" t="s">
        <v>684</v>
      </c>
      <c r="P121" s="106"/>
      <c r="Q121" s="106"/>
    </row>
    <row r="122" spans="1:17" s="52" customFormat="1" ht="36">
      <c r="A122" s="83" t="s">
        <v>929</v>
      </c>
      <c r="B122" s="83"/>
      <c r="C122" s="61"/>
      <c r="D122" s="84" t="s">
        <v>691</v>
      </c>
      <c r="E122" s="84"/>
      <c r="F122" s="84"/>
      <c r="G122" s="84"/>
      <c r="H122" s="90" t="s">
        <v>983</v>
      </c>
      <c r="I122" s="58" t="s">
        <v>686</v>
      </c>
      <c r="J122" s="58" t="s">
        <v>685</v>
      </c>
      <c r="K122" s="85">
        <v>6100</v>
      </c>
      <c r="L122" s="85">
        <v>6100</v>
      </c>
      <c r="M122" s="85">
        <v>6100</v>
      </c>
      <c r="N122" s="61"/>
      <c r="O122" s="60" t="s">
        <v>684</v>
      </c>
      <c r="P122" s="106"/>
      <c r="Q122" s="106"/>
    </row>
    <row r="123" spans="1:17" s="52" customFormat="1" ht="36">
      <c r="A123" s="83" t="s">
        <v>935</v>
      </c>
      <c r="B123" s="83"/>
      <c r="C123" s="61"/>
      <c r="D123" s="84" t="s">
        <v>691</v>
      </c>
      <c r="E123" s="84"/>
      <c r="F123" s="84"/>
      <c r="G123" s="84"/>
      <c r="H123" s="90" t="s">
        <v>983</v>
      </c>
      <c r="I123" s="58" t="s">
        <v>686</v>
      </c>
      <c r="J123" s="58" t="s">
        <v>685</v>
      </c>
      <c r="K123" s="85">
        <v>7000</v>
      </c>
      <c r="L123" s="85">
        <v>7000</v>
      </c>
      <c r="M123" s="85">
        <v>7000</v>
      </c>
      <c r="N123" s="61"/>
      <c r="O123" s="60" t="s">
        <v>684</v>
      </c>
      <c r="P123" s="106"/>
      <c r="Q123" s="106"/>
    </row>
    <row r="124" spans="1:17" s="52" customFormat="1" ht="24">
      <c r="A124" s="83" t="s">
        <v>935</v>
      </c>
      <c r="B124" s="83"/>
      <c r="C124" s="61"/>
      <c r="D124" s="84" t="s">
        <v>691</v>
      </c>
      <c r="E124" s="84"/>
      <c r="F124" s="84"/>
      <c r="G124" s="84"/>
      <c r="H124" s="91" t="s">
        <v>984</v>
      </c>
      <c r="I124" s="58" t="s">
        <v>686</v>
      </c>
      <c r="J124" s="58" t="s">
        <v>985</v>
      </c>
      <c r="K124" s="85">
        <v>25000</v>
      </c>
      <c r="L124" s="85">
        <v>25000</v>
      </c>
      <c r="M124" s="85">
        <v>25000</v>
      </c>
      <c r="N124" s="61"/>
      <c r="O124" s="60" t="s">
        <v>684</v>
      </c>
      <c r="P124" s="106"/>
      <c r="Q124" s="106"/>
    </row>
    <row r="125" spans="1:17" s="52" customFormat="1" ht="24">
      <c r="A125" s="83" t="s">
        <v>928</v>
      </c>
      <c r="B125" s="83"/>
      <c r="C125" s="61"/>
      <c r="D125" s="84" t="s">
        <v>691</v>
      </c>
      <c r="E125" s="84"/>
      <c r="F125" s="84"/>
      <c r="G125" s="84"/>
      <c r="H125" s="91" t="s">
        <v>984</v>
      </c>
      <c r="I125" s="58" t="s">
        <v>686</v>
      </c>
      <c r="J125" s="58" t="s">
        <v>985</v>
      </c>
      <c r="K125" s="85">
        <v>24400</v>
      </c>
      <c r="L125" s="85" t="s">
        <v>986</v>
      </c>
      <c r="M125" s="85">
        <v>24400</v>
      </c>
      <c r="N125" s="61"/>
      <c r="O125" s="60" t="s">
        <v>684</v>
      </c>
      <c r="P125" s="106"/>
      <c r="Q125" s="106"/>
    </row>
    <row r="126" spans="1:17" s="52" customFormat="1" ht="24">
      <c r="A126" s="83" t="s">
        <v>928</v>
      </c>
      <c r="B126" s="83"/>
      <c r="C126" s="61"/>
      <c r="D126" s="84" t="s">
        <v>691</v>
      </c>
      <c r="E126" s="84"/>
      <c r="F126" s="84"/>
      <c r="G126" s="84"/>
      <c r="H126" s="90" t="s">
        <v>987</v>
      </c>
      <c r="I126" s="58" t="s">
        <v>686</v>
      </c>
      <c r="J126" s="58" t="s">
        <v>985</v>
      </c>
      <c r="K126" s="85">
        <v>40000</v>
      </c>
      <c r="L126" s="85" t="s">
        <v>988</v>
      </c>
      <c r="M126" s="85">
        <v>40000</v>
      </c>
      <c r="N126" s="61"/>
      <c r="O126" s="60" t="s">
        <v>684</v>
      </c>
      <c r="P126" s="106"/>
      <c r="Q126" s="106"/>
    </row>
    <row r="127" spans="1:17" s="52" customFormat="1" ht="24">
      <c r="A127" s="83" t="s">
        <v>929</v>
      </c>
      <c r="B127" s="83"/>
      <c r="C127" s="61"/>
      <c r="D127" s="84" t="s">
        <v>691</v>
      </c>
      <c r="E127" s="84"/>
      <c r="F127" s="84"/>
      <c r="G127" s="84"/>
      <c r="H127" s="91" t="s">
        <v>984</v>
      </c>
      <c r="I127" s="58" t="s">
        <v>686</v>
      </c>
      <c r="J127" s="58" t="s">
        <v>985</v>
      </c>
      <c r="K127" s="85">
        <v>91500</v>
      </c>
      <c r="L127" s="85">
        <v>91500</v>
      </c>
      <c r="M127" s="85">
        <v>91500</v>
      </c>
      <c r="N127" s="61"/>
      <c r="O127" s="60" t="s">
        <v>684</v>
      </c>
      <c r="P127" s="106"/>
      <c r="Q127" s="106"/>
    </row>
    <row r="128" spans="1:17" s="52" customFormat="1" ht="24">
      <c r="A128" s="83" t="s">
        <v>929</v>
      </c>
      <c r="B128" s="83"/>
      <c r="C128" s="61"/>
      <c r="D128" s="84" t="s">
        <v>691</v>
      </c>
      <c r="E128" s="84"/>
      <c r="F128" s="84"/>
      <c r="G128" s="84"/>
      <c r="H128" s="90" t="s">
        <v>989</v>
      </c>
      <c r="I128" s="58" t="s">
        <v>686</v>
      </c>
      <c r="J128" s="58" t="s">
        <v>685</v>
      </c>
      <c r="K128" s="85">
        <v>48800</v>
      </c>
      <c r="L128" s="85">
        <v>48800</v>
      </c>
      <c r="M128" s="85">
        <v>48800</v>
      </c>
      <c r="N128" s="61"/>
      <c r="O128" s="60" t="s">
        <v>684</v>
      </c>
      <c r="P128" s="106"/>
      <c r="Q128" s="106"/>
    </row>
    <row r="129" spans="1:17" s="52" customFormat="1" ht="24">
      <c r="A129" s="83" t="s">
        <v>929</v>
      </c>
      <c r="B129" s="83"/>
      <c r="C129" s="61"/>
      <c r="D129" s="84" t="s">
        <v>691</v>
      </c>
      <c r="E129" s="84"/>
      <c r="F129" s="84"/>
      <c r="G129" s="84"/>
      <c r="H129" s="90" t="s">
        <v>990</v>
      </c>
      <c r="I129" s="58" t="s">
        <v>686</v>
      </c>
      <c r="J129" s="58" t="s">
        <v>985</v>
      </c>
      <c r="K129" s="85">
        <v>36600</v>
      </c>
      <c r="L129" s="85">
        <v>36600</v>
      </c>
      <c r="M129" s="85">
        <v>36600</v>
      </c>
      <c r="N129" s="61"/>
      <c r="O129" s="60" t="s">
        <v>684</v>
      </c>
      <c r="P129" s="106"/>
      <c r="Q129" s="106"/>
    </row>
    <row r="130" spans="1:17" s="52" customFormat="1" ht="36">
      <c r="A130" s="83" t="s">
        <v>929</v>
      </c>
      <c r="B130" s="83"/>
      <c r="C130" s="61"/>
      <c r="D130" s="84" t="s">
        <v>691</v>
      </c>
      <c r="E130" s="84"/>
      <c r="F130" s="84"/>
      <c r="G130" s="84"/>
      <c r="H130" s="90" t="s">
        <v>991</v>
      </c>
      <c r="I130" s="58" t="s">
        <v>686</v>
      </c>
      <c r="J130" s="58" t="s">
        <v>985</v>
      </c>
      <c r="K130" s="85">
        <v>42700</v>
      </c>
      <c r="L130" s="85">
        <v>42700</v>
      </c>
      <c r="M130" s="85">
        <v>42700</v>
      </c>
      <c r="N130" s="61"/>
      <c r="O130" s="60" t="s">
        <v>684</v>
      </c>
      <c r="P130" s="106"/>
      <c r="Q130" s="106"/>
    </row>
    <row r="131" spans="1:17" s="52" customFormat="1" ht="36">
      <c r="A131" s="83" t="s">
        <v>929</v>
      </c>
      <c r="B131" s="83"/>
      <c r="C131" s="61"/>
      <c r="D131" s="84" t="s">
        <v>691</v>
      </c>
      <c r="E131" s="84"/>
      <c r="F131" s="84"/>
      <c r="G131" s="84"/>
      <c r="H131" s="90" t="s">
        <v>992</v>
      </c>
      <c r="I131" s="58" t="s">
        <v>686</v>
      </c>
      <c r="J131" s="58" t="s">
        <v>685</v>
      </c>
      <c r="K131" s="85">
        <v>9760</v>
      </c>
      <c r="L131" s="85">
        <v>9760</v>
      </c>
      <c r="M131" s="85">
        <v>9760</v>
      </c>
      <c r="N131" s="61"/>
      <c r="O131" s="60" t="s">
        <v>684</v>
      </c>
      <c r="P131" s="106"/>
      <c r="Q131" s="106"/>
    </row>
    <row r="132" spans="1:17" s="52" customFormat="1" ht="24">
      <c r="A132" s="83" t="s">
        <v>929</v>
      </c>
      <c r="B132" s="83"/>
      <c r="C132" s="61"/>
      <c r="D132" s="84" t="s">
        <v>691</v>
      </c>
      <c r="E132" s="84"/>
      <c r="F132" s="84"/>
      <c r="G132" s="84"/>
      <c r="H132" s="90" t="s">
        <v>993</v>
      </c>
      <c r="I132" s="58" t="s">
        <v>686</v>
      </c>
      <c r="J132" s="58" t="s">
        <v>685</v>
      </c>
      <c r="K132" s="85">
        <v>4800</v>
      </c>
      <c r="L132" s="85">
        <v>4800</v>
      </c>
      <c r="M132" s="85">
        <v>4800</v>
      </c>
      <c r="N132" s="61"/>
      <c r="O132" s="60" t="s">
        <v>684</v>
      </c>
      <c r="P132" s="106"/>
      <c r="Q132" s="106"/>
    </row>
    <row r="133" spans="1:17" s="52" customFormat="1" ht="24">
      <c r="A133" s="83" t="s">
        <v>929</v>
      </c>
      <c r="B133" s="83"/>
      <c r="C133" s="61"/>
      <c r="D133" s="84" t="s">
        <v>691</v>
      </c>
      <c r="E133" s="84"/>
      <c r="F133" s="84"/>
      <c r="G133" s="84"/>
      <c r="H133" s="90" t="s">
        <v>987</v>
      </c>
      <c r="I133" s="58" t="s">
        <v>686</v>
      </c>
      <c r="J133" s="58" t="s">
        <v>985</v>
      </c>
      <c r="K133" s="85">
        <v>39040</v>
      </c>
      <c r="L133" s="85">
        <v>39040</v>
      </c>
      <c r="M133" s="85">
        <v>39040</v>
      </c>
      <c r="N133" s="61"/>
      <c r="O133" s="60" t="s">
        <v>684</v>
      </c>
      <c r="P133" s="106"/>
      <c r="Q133" s="106"/>
    </row>
    <row r="134" spans="1:17" s="52" customFormat="1" ht="24">
      <c r="A134" s="83" t="s">
        <v>929</v>
      </c>
      <c r="B134" s="83"/>
      <c r="C134" s="61"/>
      <c r="D134" s="84" t="s">
        <v>691</v>
      </c>
      <c r="E134" s="84"/>
      <c r="F134" s="84"/>
      <c r="G134" s="84"/>
      <c r="H134" s="90" t="s">
        <v>994</v>
      </c>
      <c r="I134" s="58" t="s">
        <v>686</v>
      </c>
      <c r="J134" s="58" t="s">
        <v>985</v>
      </c>
      <c r="K134" s="85">
        <v>183000</v>
      </c>
      <c r="L134" s="85">
        <v>183000</v>
      </c>
      <c r="M134" s="85">
        <v>183000</v>
      </c>
      <c r="N134" s="61"/>
      <c r="O134" s="60" t="s">
        <v>684</v>
      </c>
      <c r="P134" s="106"/>
      <c r="Q134" s="106"/>
    </row>
    <row r="135" spans="1:17" s="52" customFormat="1" ht="24">
      <c r="A135" s="83" t="s">
        <v>928</v>
      </c>
      <c r="B135" s="83"/>
      <c r="C135" s="61"/>
      <c r="D135" s="84" t="s">
        <v>691</v>
      </c>
      <c r="E135" s="84"/>
      <c r="F135" s="84"/>
      <c r="G135" s="84"/>
      <c r="H135" s="63" t="s">
        <v>995</v>
      </c>
      <c r="I135" s="58" t="s">
        <v>686</v>
      </c>
      <c r="J135" s="58" t="s">
        <v>685</v>
      </c>
      <c r="K135" s="85">
        <v>758.84</v>
      </c>
      <c r="L135" s="85">
        <v>758.84</v>
      </c>
      <c r="M135" s="85">
        <v>758.84</v>
      </c>
      <c r="N135" s="61"/>
      <c r="O135" s="60" t="s">
        <v>684</v>
      </c>
      <c r="P135" s="106"/>
      <c r="Q135" s="106"/>
    </row>
    <row r="136" spans="1:17" s="52" customFormat="1" ht="36">
      <c r="A136" s="83" t="s">
        <v>931</v>
      </c>
      <c r="B136" s="83"/>
      <c r="C136" s="61"/>
      <c r="D136" s="84" t="s">
        <v>691</v>
      </c>
      <c r="E136" s="84"/>
      <c r="F136" s="84"/>
      <c r="G136" s="84"/>
      <c r="H136" s="63" t="s">
        <v>996</v>
      </c>
      <c r="I136" s="58" t="s">
        <v>686</v>
      </c>
      <c r="J136" s="58" t="s">
        <v>685</v>
      </c>
      <c r="K136" s="85"/>
      <c r="L136" s="85">
        <v>50000</v>
      </c>
      <c r="M136" s="85">
        <v>100000</v>
      </c>
      <c r="N136" s="61"/>
      <c r="O136" s="60" t="s">
        <v>684</v>
      </c>
      <c r="P136" s="106"/>
      <c r="Q136" s="106"/>
    </row>
    <row r="137" spans="1:17" s="52" customFormat="1" ht="36">
      <c r="A137" s="83" t="s">
        <v>928</v>
      </c>
      <c r="B137" s="83"/>
      <c r="C137" s="61"/>
      <c r="D137" s="84" t="s">
        <v>691</v>
      </c>
      <c r="E137" s="84"/>
      <c r="F137" s="84"/>
      <c r="G137" s="84"/>
      <c r="H137" s="63" t="s">
        <v>996</v>
      </c>
      <c r="I137" s="58" t="s">
        <v>686</v>
      </c>
      <c r="J137" s="58" t="s">
        <v>685</v>
      </c>
      <c r="K137" s="85"/>
      <c r="L137" s="85">
        <v>120000</v>
      </c>
      <c r="M137" s="85">
        <v>240000</v>
      </c>
      <c r="N137" s="61"/>
      <c r="O137" s="60" t="s">
        <v>684</v>
      </c>
      <c r="P137" s="106"/>
      <c r="Q137" s="106"/>
    </row>
    <row r="138" spans="1:17" s="52" customFormat="1" ht="36">
      <c r="A138" s="83" t="s">
        <v>929</v>
      </c>
      <c r="B138" s="83"/>
      <c r="C138" s="61"/>
      <c r="D138" s="84" t="s">
        <v>691</v>
      </c>
      <c r="E138" s="84"/>
      <c r="F138" s="84"/>
      <c r="G138" s="84"/>
      <c r="H138" s="63" t="s">
        <v>996</v>
      </c>
      <c r="I138" s="58" t="s">
        <v>686</v>
      </c>
      <c r="J138" s="58" t="s">
        <v>685</v>
      </c>
      <c r="K138" s="85"/>
      <c r="L138" s="85">
        <v>150000</v>
      </c>
      <c r="M138" s="85">
        <v>300000</v>
      </c>
      <c r="N138" s="61"/>
      <c r="O138" s="60" t="s">
        <v>684</v>
      </c>
      <c r="P138" s="106"/>
      <c r="Q138" s="106"/>
    </row>
    <row r="139" spans="1:17" s="52" customFormat="1" ht="36">
      <c r="A139" s="83" t="s">
        <v>935</v>
      </c>
      <c r="B139" s="83"/>
      <c r="C139" s="61"/>
      <c r="D139" s="84" t="s">
        <v>691</v>
      </c>
      <c r="E139" s="84"/>
      <c r="F139" s="84"/>
      <c r="G139" s="84"/>
      <c r="H139" s="63" t="s">
        <v>996</v>
      </c>
      <c r="I139" s="58" t="s">
        <v>686</v>
      </c>
      <c r="J139" s="58" t="s">
        <v>685</v>
      </c>
      <c r="K139" s="85"/>
      <c r="L139" s="85">
        <v>30000</v>
      </c>
      <c r="M139" s="85">
        <v>60000</v>
      </c>
      <c r="N139" s="61"/>
      <c r="O139" s="60" t="s">
        <v>684</v>
      </c>
      <c r="P139" s="106"/>
      <c r="Q139" s="106"/>
    </row>
    <row r="140" spans="1:17" s="52" customFormat="1" ht="24">
      <c r="A140" s="83" t="s">
        <v>931</v>
      </c>
      <c r="B140" s="83"/>
      <c r="C140" s="61"/>
      <c r="D140" s="84" t="s">
        <v>691</v>
      </c>
      <c r="E140" s="84"/>
      <c r="F140" s="84"/>
      <c r="G140" s="84"/>
      <c r="H140" s="63" t="s">
        <v>997</v>
      </c>
      <c r="I140" s="58" t="s">
        <v>686</v>
      </c>
      <c r="J140" s="58" t="s">
        <v>685</v>
      </c>
      <c r="K140" s="85">
        <v>3000</v>
      </c>
      <c r="L140" s="85">
        <v>3000</v>
      </c>
      <c r="M140" s="85">
        <v>3000</v>
      </c>
      <c r="N140" s="61"/>
      <c r="O140" s="60" t="s">
        <v>684</v>
      </c>
      <c r="P140" s="106"/>
      <c r="Q140" s="106"/>
    </row>
    <row r="141" spans="1:17" s="52" customFormat="1" ht="36">
      <c r="A141" s="83" t="s">
        <v>931</v>
      </c>
      <c r="B141" s="83"/>
      <c r="C141" s="61"/>
      <c r="D141" s="84" t="s">
        <v>691</v>
      </c>
      <c r="E141" s="84"/>
      <c r="F141" s="84"/>
      <c r="G141" s="84"/>
      <c r="H141" s="90" t="s">
        <v>991</v>
      </c>
      <c r="I141" s="58" t="s">
        <v>686</v>
      </c>
      <c r="J141" s="58" t="s">
        <v>985</v>
      </c>
      <c r="K141" s="85">
        <v>37910</v>
      </c>
      <c r="L141" s="85">
        <v>37910</v>
      </c>
      <c r="M141" s="85">
        <v>37910</v>
      </c>
      <c r="N141" s="61"/>
      <c r="O141" s="60" t="s">
        <v>684</v>
      </c>
      <c r="P141" s="106"/>
      <c r="Q141" s="106"/>
    </row>
    <row r="142" spans="1:17" s="52" customFormat="1" ht="36">
      <c r="A142" s="83" t="s">
        <v>931</v>
      </c>
      <c r="B142" s="83"/>
      <c r="C142" s="61"/>
      <c r="D142" s="84" t="s">
        <v>691</v>
      </c>
      <c r="E142" s="84"/>
      <c r="F142" s="84"/>
      <c r="G142" s="84"/>
      <c r="H142" s="90" t="s">
        <v>998</v>
      </c>
      <c r="I142" s="58" t="s">
        <v>686</v>
      </c>
      <c r="J142" s="58" t="s">
        <v>685</v>
      </c>
      <c r="K142" s="85">
        <v>50000</v>
      </c>
      <c r="L142" s="85">
        <v>50000</v>
      </c>
      <c r="M142" s="85">
        <v>50000</v>
      </c>
      <c r="N142" s="61"/>
      <c r="O142" s="60" t="s">
        <v>684</v>
      </c>
      <c r="P142" s="106"/>
      <c r="Q142" s="106"/>
    </row>
    <row r="143" spans="1:17" s="52" customFormat="1" ht="36">
      <c r="A143" s="83" t="s">
        <v>929</v>
      </c>
      <c r="B143" s="83"/>
      <c r="C143" s="61"/>
      <c r="D143" s="84" t="s">
        <v>691</v>
      </c>
      <c r="E143" s="84"/>
      <c r="F143" s="84"/>
      <c r="G143" s="84"/>
      <c r="H143" s="90" t="s">
        <v>998</v>
      </c>
      <c r="I143" s="58" t="s">
        <v>686</v>
      </c>
      <c r="J143" s="58" t="s">
        <v>685</v>
      </c>
      <c r="K143" s="85">
        <v>97600</v>
      </c>
      <c r="L143" s="85">
        <v>12600</v>
      </c>
      <c r="M143" s="85">
        <v>12600</v>
      </c>
      <c r="N143" s="61"/>
      <c r="O143" s="60" t="s">
        <v>684</v>
      </c>
      <c r="P143" s="106"/>
      <c r="Q143" s="106"/>
    </row>
    <row r="144" spans="1:17" s="52" customFormat="1" ht="36">
      <c r="A144" s="83" t="s">
        <v>935</v>
      </c>
      <c r="B144" s="83"/>
      <c r="C144" s="61"/>
      <c r="D144" s="84" t="s">
        <v>691</v>
      </c>
      <c r="E144" s="84"/>
      <c r="F144" s="84"/>
      <c r="G144" s="84"/>
      <c r="H144" s="90" t="s">
        <v>998</v>
      </c>
      <c r="I144" s="58" t="s">
        <v>686</v>
      </c>
      <c r="J144" s="58" t="s">
        <v>685</v>
      </c>
      <c r="K144" s="85">
        <v>60000</v>
      </c>
      <c r="L144" s="85">
        <v>60000</v>
      </c>
      <c r="M144" s="85">
        <v>60000</v>
      </c>
      <c r="N144" s="61"/>
      <c r="O144" s="60" t="s">
        <v>684</v>
      </c>
      <c r="P144" s="106"/>
      <c r="Q144" s="106"/>
    </row>
    <row r="145" spans="1:17" s="52" customFormat="1" ht="24">
      <c r="A145" s="83" t="s">
        <v>931</v>
      </c>
      <c r="B145" s="83"/>
      <c r="C145" s="61"/>
      <c r="D145" s="84" t="s">
        <v>691</v>
      </c>
      <c r="E145" s="84"/>
      <c r="F145" s="84"/>
      <c r="G145" s="84"/>
      <c r="H145" s="90" t="s">
        <v>999</v>
      </c>
      <c r="I145" s="58" t="s">
        <v>686</v>
      </c>
      <c r="J145" s="58" t="s">
        <v>685</v>
      </c>
      <c r="K145" s="85">
        <v>33629</v>
      </c>
      <c r="L145" s="85">
        <v>33629</v>
      </c>
      <c r="M145" s="85">
        <v>33629</v>
      </c>
      <c r="N145" s="61"/>
      <c r="O145" s="60" t="s">
        <v>684</v>
      </c>
      <c r="P145" s="106"/>
      <c r="Q145" s="106"/>
    </row>
    <row r="146" spans="1:17" s="52" customFormat="1" ht="24">
      <c r="A146" s="83" t="s">
        <v>931</v>
      </c>
      <c r="B146" s="83"/>
      <c r="C146" s="61"/>
      <c r="D146" s="84" t="s">
        <v>691</v>
      </c>
      <c r="E146" s="84"/>
      <c r="F146" s="84"/>
      <c r="G146" s="84"/>
      <c r="H146" s="63" t="s">
        <v>1000</v>
      </c>
      <c r="I146" s="58" t="s">
        <v>686</v>
      </c>
      <c r="J146" s="58" t="s">
        <v>685</v>
      </c>
      <c r="K146" s="85">
        <v>3500</v>
      </c>
      <c r="L146" s="85">
        <v>3500</v>
      </c>
      <c r="M146" s="85">
        <v>3500</v>
      </c>
      <c r="N146" s="61"/>
      <c r="O146" s="60" t="s">
        <v>684</v>
      </c>
      <c r="P146" s="106"/>
      <c r="Q146" s="106"/>
    </row>
    <row r="147" spans="1:17" s="52" customFormat="1" ht="24">
      <c r="A147" s="83" t="s">
        <v>929</v>
      </c>
      <c r="B147" s="83"/>
      <c r="C147" s="61"/>
      <c r="D147" s="84" t="s">
        <v>691</v>
      </c>
      <c r="E147" s="84"/>
      <c r="F147" s="84"/>
      <c r="G147" s="84"/>
      <c r="H147" s="63" t="s">
        <v>1000</v>
      </c>
      <c r="I147" s="58" t="s">
        <v>686</v>
      </c>
      <c r="J147" s="58" t="s">
        <v>685</v>
      </c>
      <c r="K147" s="85">
        <v>4880</v>
      </c>
      <c r="L147" s="85">
        <v>4880</v>
      </c>
      <c r="M147" s="85">
        <v>4880</v>
      </c>
      <c r="N147" s="61"/>
      <c r="O147" s="60" t="s">
        <v>684</v>
      </c>
      <c r="P147" s="106"/>
      <c r="Q147" s="106"/>
    </row>
    <row r="148" spans="1:17" s="52" customFormat="1" ht="24">
      <c r="A148" s="83" t="s">
        <v>935</v>
      </c>
      <c r="B148" s="83"/>
      <c r="C148" s="61"/>
      <c r="D148" s="84" t="s">
        <v>691</v>
      </c>
      <c r="E148" s="84"/>
      <c r="F148" s="84"/>
      <c r="G148" s="84"/>
      <c r="H148" s="63" t="s">
        <v>1000</v>
      </c>
      <c r="I148" s="58" t="s">
        <v>686</v>
      </c>
      <c r="J148" s="58" t="s">
        <v>685</v>
      </c>
      <c r="K148" s="85">
        <v>3500</v>
      </c>
      <c r="L148" s="85">
        <v>3500</v>
      </c>
      <c r="M148" s="85">
        <v>3500</v>
      </c>
      <c r="N148" s="61"/>
      <c r="O148" s="60" t="s">
        <v>684</v>
      </c>
      <c r="P148" s="106"/>
      <c r="Q148" s="106"/>
    </row>
    <row r="149" spans="1:17" s="52" customFormat="1" ht="24">
      <c r="A149" s="83" t="s">
        <v>928</v>
      </c>
      <c r="B149" s="83"/>
      <c r="C149" s="61"/>
      <c r="D149" s="84" t="s">
        <v>691</v>
      </c>
      <c r="E149" s="84"/>
      <c r="F149" s="84"/>
      <c r="G149" s="84"/>
      <c r="H149" s="63" t="s">
        <v>1000</v>
      </c>
      <c r="I149" s="58" t="s">
        <v>686</v>
      </c>
      <c r="J149" s="58" t="s">
        <v>685</v>
      </c>
      <c r="K149" s="85">
        <v>3500</v>
      </c>
      <c r="L149" s="85">
        <v>3500</v>
      </c>
      <c r="M149" s="85">
        <v>3500</v>
      </c>
      <c r="N149" s="61"/>
      <c r="O149" s="60" t="s">
        <v>684</v>
      </c>
      <c r="P149" s="106"/>
      <c r="Q149" s="106"/>
    </row>
    <row r="150" spans="1:17" s="52" customFormat="1" ht="24">
      <c r="A150" s="83" t="s">
        <v>928</v>
      </c>
      <c r="B150" s="83"/>
      <c r="C150" s="61"/>
      <c r="D150" s="84" t="s">
        <v>691</v>
      </c>
      <c r="E150" s="84"/>
      <c r="F150" s="84"/>
      <c r="G150" s="84"/>
      <c r="H150" s="63" t="s">
        <v>1001</v>
      </c>
      <c r="I150" s="58" t="s">
        <v>686</v>
      </c>
      <c r="J150" s="58" t="s">
        <v>685</v>
      </c>
      <c r="K150" s="85">
        <v>70000</v>
      </c>
      <c r="L150" s="85">
        <v>70000</v>
      </c>
      <c r="M150" s="85">
        <v>60000</v>
      </c>
      <c r="N150" s="61"/>
      <c r="O150" s="60" t="s">
        <v>684</v>
      </c>
      <c r="P150" s="106"/>
      <c r="Q150" s="106"/>
    </row>
    <row r="151" spans="1:17" s="52" customFormat="1" ht="24">
      <c r="A151" s="83" t="s">
        <v>929</v>
      </c>
      <c r="B151" s="83"/>
      <c r="C151" s="61"/>
      <c r="D151" s="84" t="s">
        <v>691</v>
      </c>
      <c r="E151" s="84"/>
      <c r="F151" s="84"/>
      <c r="G151" s="84"/>
      <c r="H151" s="63" t="s">
        <v>1001</v>
      </c>
      <c r="I151" s="58" t="s">
        <v>686</v>
      </c>
      <c r="J151" s="58" t="s">
        <v>685</v>
      </c>
      <c r="K151" s="85">
        <v>3050</v>
      </c>
      <c r="L151" s="85">
        <v>3050</v>
      </c>
      <c r="M151" s="85">
        <v>3050</v>
      </c>
      <c r="N151" s="61"/>
      <c r="O151" s="60" t="s">
        <v>684</v>
      </c>
      <c r="P151" s="106"/>
      <c r="Q151" s="106"/>
    </row>
    <row r="152" spans="1:17" s="52" customFormat="1" ht="24">
      <c r="A152" s="83" t="s">
        <v>935</v>
      </c>
      <c r="B152" s="83"/>
      <c r="C152" s="61"/>
      <c r="D152" s="84" t="s">
        <v>691</v>
      </c>
      <c r="E152" s="84"/>
      <c r="F152" s="84"/>
      <c r="G152" s="84"/>
      <c r="H152" s="63" t="s">
        <v>1001</v>
      </c>
      <c r="I152" s="58" t="s">
        <v>686</v>
      </c>
      <c r="J152" s="58" t="s">
        <v>685</v>
      </c>
      <c r="K152" s="85">
        <v>35000</v>
      </c>
      <c r="L152" s="85">
        <v>35000</v>
      </c>
      <c r="M152" s="85">
        <v>35000</v>
      </c>
      <c r="N152" s="61"/>
      <c r="O152" s="60" t="s">
        <v>684</v>
      </c>
      <c r="P152" s="106"/>
      <c r="Q152" s="106"/>
    </row>
    <row r="153" spans="1:17" s="52" customFormat="1" ht="24">
      <c r="A153" s="83" t="s">
        <v>935</v>
      </c>
      <c r="B153" s="83"/>
      <c r="C153" s="61"/>
      <c r="D153" s="84" t="s">
        <v>691</v>
      </c>
      <c r="E153" s="84"/>
      <c r="F153" s="84"/>
      <c r="G153" s="84"/>
      <c r="H153" s="63" t="s">
        <v>1002</v>
      </c>
      <c r="I153" s="58" t="s">
        <v>686</v>
      </c>
      <c r="J153" s="58" t="s">
        <v>685</v>
      </c>
      <c r="K153" s="85">
        <v>10000</v>
      </c>
      <c r="L153" s="85">
        <v>10000</v>
      </c>
      <c r="M153" s="85">
        <v>10000</v>
      </c>
      <c r="N153" s="61"/>
      <c r="O153" s="60" t="s">
        <v>684</v>
      </c>
      <c r="P153" s="106"/>
      <c r="Q153" s="106"/>
    </row>
    <row r="154" spans="1:17" s="52" customFormat="1" ht="36">
      <c r="A154" s="83" t="s">
        <v>928</v>
      </c>
      <c r="B154" s="83"/>
      <c r="C154" s="61"/>
      <c r="D154" s="84" t="s">
        <v>691</v>
      </c>
      <c r="E154" s="84"/>
      <c r="F154" s="84"/>
      <c r="G154" s="84"/>
      <c r="H154" s="63" t="s">
        <v>1003</v>
      </c>
      <c r="I154" s="58" t="s">
        <v>686</v>
      </c>
      <c r="J154" s="58" t="s">
        <v>685</v>
      </c>
      <c r="K154" s="85">
        <v>20000</v>
      </c>
      <c r="L154" s="85">
        <v>20000</v>
      </c>
      <c r="M154" s="85">
        <v>20000</v>
      </c>
      <c r="N154" s="61"/>
      <c r="O154" s="60" t="s">
        <v>684</v>
      </c>
      <c r="P154" s="106"/>
      <c r="Q154" s="106"/>
    </row>
    <row r="155" spans="1:17" s="52" customFormat="1" ht="24">
      <c r="A155" s="83" t="s">
        <v>928</v>
      </c>
      <c r="B155" s="83"/>
      <c r="C155" s="61"/>
      <c r="D155" s="84" t="s">
        <v>691</v>
      </c>
      <c r="E155" s="84"/>
      <c r="F155" s="84"/>
      <c r="G155" s="84"/>
      <c r="H155" s="63" t="s">
        <v>997</v>
      </c>
      <c r="I155" s="58" t="s">
        <v>686</v>
      </c>
      <c r="J155" s="58" t="s">
        <v>685</v>
      </c>
      <c r="K155" s="85">
        <v>3000</v>
      </c>
      <c r="L155" s="85">
        <v>3000</v>
      </c>
      <c r="M155" s="85">
        <v>3000</v>
      </c>
      <c r="N155" s="61"/>
      <c r="O155" s="60" t="s">
        <v>684</v>
      </c>
      <c r="P155" s="106"/>
      <c r="Q155" s="106"/>
    </row>
    <row r="156" spans="1:17" s="52" customFormat="1" ht="24">
      <c r="A156" s="83" t="s">
        <v>935</v>
      </c>
      <c r="B156" s="83"/>
      <c r="C156" s="61"/>
      <c r="D156" s="84" t="s">
        <v>691</v>
      </c>
      <c r="E156" s="84"/>
      <c r="F156" s="84"/>
      <c r="G156" s="84"/>
      <c r="H156" s="63" t="s">
        <v>997</v>
      </c>
      <c r="I156" s="58" t="s">
        <v>686</v>
      </c>
      <c r="J156" s="58" t="s">
        <v>685</v>
      </c>
      <c r="K156" s="85">
        <v>3000</v>
      </c>
      <c r="L156" s="85">
        <v>3000</v>
      </c>
      <c r="M156" s="85">
        <v>3000</v>
      </c>
      <c r="N156" s="61"/>
      <c r="O156" s="60" t="s">
        <v>684</v>
      </c>
      <c r="P156" s="106"/>
      <c r="Q156" s="106"/>
    </row>
    <row r="157" spans="1:17" s="52" customFormat="1" ht="15">
      <c r="A157" s="67" t="s">
        <v>935</v>
      </c>
      <c r="B157" s="106"/>
      <c r="C157" s="68" t="s">
        <v>1013</v>
      </c>
      <c r="D157" s="106"/>
      <c r="E157" s="106"/>
      <c r="F157" s="106"/>
      <c r="G157" s="106"/>
      <c r="H157" s="69" t="s">
        <v>1014</v>
      </c>
      <c r="I157" s="68" t="s">
        <v>686</v>
      </c>
      <c r="J157" s="106"/>
      <c r="K157" s="101">
        <v>150000</v>
      </c>
      <c r="L157" s="101"/>
      <c r="M157" s="101"/>
      <c r="N157" s="106"/>
      <c r="O157" s="60" t="s">
        <v>687</v>
      </c>
      <c r="P157" s="69"/>
      <c r="Q157" s="106"/>
    </row>
    <row r="158" spans="1:17" s="52" customFormat="1" ht="15">
      <c r="A158" s="67" t="s">
        <v>935</v>
      </c>
      <c r="B158" s="106"/>
      <c r="C158" s="68" t="s">
        <v>1013</v>
      </c>
      <c r="D158" s="106"/>
      <c r="E158" s="106"/>
      <c r="F158" s="106"/>
      <c r="G158" s="106"/>
      <c r="H158" s="69" t="s">
        <v>1016</v>
      </c>
      <c r="I158" s="68" t="s">
        <v>686</v>
      </c>
      <c r="J158" s="106"/>
      <c r="K158" s="101">
        <v>35000</v>
      </c>
      <c r="L158" s="101"/>
      <c r="M158" s="101"/>
      <c r="N158" s="106"/>
      <c r="O158" s="60" t="s">
        <v>687</v>
      </c>
      <c r="P158" s="69"/>
      <c r="Q158" s="106"/>
    </row>
    <row r="159" spans="1:17" s="52" customFormat="1" ht="15">
      <c r="A159" s="67" t="s">
        <v>929</v>
      </c>
      <c r="B159" s="106"/>
      <c r="C159" s="68" t="s">
        <v>1013</v>
      </c>
      <c r="D159" s="106"/>
      <c r="E159" s="106"/>
      <c r="F159" s="106"/>
      <c r="G159" s="106"/>
      <c r="H159" s="69" t="s">
        <v>1018</v>
      </c>
      <c r="I159" s="68" t="s">
        <v>686</v>
      </c>
      <c r="J159" s="106"/>
      <c r="K159" s="101">
        <v>400000</v>
      </c>
      <c r="L159" s="101">
        <v>350000</v>
      </c>
      <c r="M159" s="101">
        <v>350000</v>
      </c>
      <c r="N159" s="106"/>
      <c r="O159" s="60" t="s">
        <v>687</v>
      </c>
      <c r="P159" s="69"/>
      <c r="Q159" s="106"/>
    </row>
    <row r="160" spans="1:17" s="52" customFormat="1" ht="15">
      <c r="A160" s="67" t="s">
        <v>929</v>
      </c>
      <c r="B160" s="106"/>
      <c r="C160" s="68" t="s">
        <v>1013</v>
      </c>
      <c r="D160" s="106"/>
      <c r="E160" s="106"/>
      <c r="F160" s="106"/>
      <c r="G160" s="106"/>
      <c r="H160" s="69" t="s">
        <v>1018</v>
      </c>
      <c r="I160" s="68" t="s">
        <v>686</v>
      </c>
      <c r="J160" s="106"/>
      <c r="K160" s="101"/>
      <c r="L160" s="101">
        <v>300000</v>
      </c>
      <c r="M160" s="101"/>
      <c r="N160" s="106"/>
      <c r="O160" s="60" t="s">
        <v>687</v>
      </c>
      <c r="P160" s="68"/>
      <c r="Q160" s="106"/>
    </row>
    <row r="161" spans="1:17" s="52" customFormat="1" ht="25.5">
      <c r="A161" s="68" t="s">
        <v>931</v>
      </c>
      <c r="B161" s="106"/>
      <c r="C161" s="68" t="s">
        <v>1013</v>
      </c>
      <c r="D161" s="106"/>
      <c r="E161" s="106"/>
      <c r="F161" s="106"/>
      <c r="G161" s="106"/>
      <c r="H161" s="75" t="s">
        <v>1020</v>
      </c>
      <c r="I161" s="68" t="s">
        <v>686</v>
      </c>
      <c r="J161" s="106"/>
      <c r="K161" s="101">
        <v>1000</v>
      </c>
      <c r="L161" s="101"/>
      <c r="M161" s="101"/>
      <c r="N161" s="106"/>
      <c r="O161" s="60" t="s">
        <v>687</v>
      </c>
      <c r="P161" s="72"/>
      <c r="Q161" s="106"/>
    </row>
    <row r="162" spans="1:17" s="52" customFormat="1" ht="15">
      <c r="A162" s="72" t="s">
        <v>928</v>
      </c>
      <c r="B162" s="106"/>
      <c r="C162" s="68" t="s">
        <v>1013</v>
      </c>
      <c r="D162" s="106"/>
      <c r="E162" s="106"/>
      <c r="F162" s="106"/>
      <c r="G162" s="106"/>
      <c r="H162" s="92" t="s">
        <v>1022</v>
      </c>
      <c r="I162" s="72" t="s">
        <v>686</v>
      </c>
      <c r="J162" s="106"/>
      <c r="K162" s="101"/>
      <c r="L162" s="101">
        <v>130000</v>
      </c>
      <c r="M162" s="101"/>
      <c r="N162" s="106"/>
      <c r="O162" s="60" t="s">
        <v>687</v>
      </c>
      <c r="P162" s="68"/>
      <c r="Q162" s="106"/>
    </row>
    <row r="163" spans="1:17" s="52" customFormat="1" ht="38.25">
      <c r="A163" s="68" t="s">
        <v>1023</v>
      </c>
      <c r="B163" s="106"/>
      <c r="C163" s="68" t="s">
        <v>1013</v>
      </c>
      <c r="D163" s="106"/>
      <c r="E163" s="106"/>
      <c r="F163" s="106"/>
      <c r="G163" s="106"/>
      <c r="H163" s="92" t="s">
        <v>1025</v>
      </c>
      <c r="I163" s="68" t="s">
        <v>686</v>
      </c>
      <c r="J163" s="106"/>
      <c r="K163" s="101">
        <v>2000</v>
      </c>
      <c r="L163" s="101"/>
      <c r="M163" s="101"/>
      <c r="N163" s="106"/>
      <c r="O163" s="60" t="s">
        <v>687</v>
      </c>
      <c r="P163" s="72"/>
      <c r="Q163" s="106"/>
    </row>
    <row r="164" spans="1:17" s="52" customFormat="1" ht="15">
      <c r="A164" s="72" t="s">
        <v>928</v>
      </c>
      <c r="B164" s="106"/>
      <c r="C164" s="68" t="s">
        <v>1013</v>
      </c>
      <c r="D164" s="106"/>
      <c r="E164" s="106"/>
      <c r="F164" s="106"/>
      <c r="G164" s="106"/>
      <c r="H164" s="92" t="s">
        <v>1026</v>
      </c>
      <c r="I164" s="72" t="s">
        <v>686</v>
      </c>
      <c r="J164" s="106"/>
      <c r="K164" s="101">
        <v>10000</v>
      </c>
      <c r="L164" s="101"/>
      <c r="M164" s="101"/>
      <c r="N164" s="106"/>
      <c r="O164" s="60" t="s">
        <v>687</v>
      </c>
      <c r="P164" s="72"/>
      <c r="Q164" s="106"/>
    </row>
    <row r="165" spans="1:17" s="52" customFormat="1" ht="38.25">
      <c r="A165" s="72" t="s">
        <v>928</v>
      </c>
      <c r="B165" s="106"/>
      <c r="C165" s="68" t="s">
        <v>1013</v>
      </c>
      <c r="D165" s="106"/>
      <c r="E165" s="106"/>
      <c r="F165" s="106"/>
      <c r="G165" s="106"/>
      <c r="H165" s="92" t="s">
        <v>1025</v>
      </c>
      <c r="I165" s="72" t="s">
        <v>686</v>
      </c>
      <c r="J165" s="106"/>
      <c r="K165" s="101">
        <v>2000</v>
      </c>
      <c r="L165" s="101"/>
      <c r="M165" s="101"/>
      <c r="N165" s="106"/>
      <c r="O165" s="60" t="s">
        <v>687</v>
      </c>
      <c r="P165" s="68"/>
      <c r="Q165" s="106"/>
    </row>
    <row r="166" spans="1:17" s="52" customFormat="1" ht="38.25">
      <c r="A166" s="67" t="s">
        <v>929</v>
      </c>
      <c r="B166" s="106"/>
      <c r="C166" s="68" t="s">
        <v>1013</v>
      </c>
      <c r="D166" s="106"/>
      <c r="E166" s="106"/>
      <c r="F166" s="106"/>
      <c r="G166" s="106"/>
      <c r="H166" s="92" t="s">
        <v>1025</v>
      </c>
      <c r="I166" s="68" t="s">
        <v>686</v>
      </c>
      <c r="J166" s="106"/>
      <c r="K166" s="101">
        <v>2000</v>
      </c>
      <c r="L166" s="101"/>
      <c r="M166" s="101"/>
      <c r="N166" s="106"/>
      <c r="O166" s="60" t="s">
        <v>687</v>
      </c>
      <c r="P166" s="72"/>
      <c r="Q166" s="106"/>
    </row>
    <row r="167" spans="1:17" s="52" customFormat="1" ht="38.25">
      <c r="A167" s="74" t="s">
        <v>935</v>
      </c>
      <c r="B167" s="106"/>
      <c r="C167" s="69" t="s">
        <v>1013</v>
      </c>
      <c r="D167" s="106"/>
      <c r="E167" s="106"/>
      <c r="F167" s="106"/>
      <c r="G167" s="106"/>
      <c r="H167" s="92" t="s">
        <v>1027</v>
      </c>
      <c r="I167" s="72" t="s">
        <v>686</v>
      </c>
      <c r="J167" s="106"/>
      <c r="K167" s="101">
        <v>3000</v>
      </c>
      <c r="L167" s="101"/>
      <c r="M167" s="101"/>
      <c r="N167" s="106"/>
      <c r="O167" s="60" t="s">
        <v>687</v>
      </c>
      <c r="P167" s="68"/>
      <c r="Q167" s="106"/>
    </row>
    <row r="168" spans="1:17" s="52" customFormat="1" ht="15">
      <c r="A168" s="67" t="s">
        <v>929</v>
      </c>
      <c r="B168" s="106"/>
      <c r="C168" s="68" t="s">
        <v>1013</v>
      </c>
      <c r="D168" s="106"/>
      <c r="E168" s="106"/>
      <c r="F168" s="106"/>
      <c r="G168" s="106"/>
      <c r="H168" s="92" t="s">
        <v>1026</v>
      </c>
      <c r="I168" s="68" t="s">
        <v>686</v>
      </c>
      <c r="J168" s="106"/>
      <c r="K168" s="101">
        <v>10000</v>
      </c>
      <c r="L168" s="101"/>
      <c r="M168" s="101"/>
      <c r="N168" s="106"/>
      <c r="O168" s="60" t="s">
        <v>687</v>
      </c>
      <c r="P168" s="68"/>
      <c r="Q168" s="106"/>
    </row>
    <row r="169" spans="1:17" s="52" customFormat="1" ht="15">
      <c r="A169" s="67" t="s">
        <v>929</v>
      </c>
      <c r="B169" s="106"/>
      <c r="C169" s="68" t="s">
        <v>1013</v>
      </c>
      <c r="D169" s="106"/>
      <c r="E169" s="106"/>
      <c r="F169" s="106"/>
      <c r="G169" s="106"/>
      <c r="H169" s="75" t="s">
        <v>1028</v>
      </c>
      <c r="I169" s="68" t="s">
        <v>686</v>
      </c>
      <c r="J169" s="106"/>
      <c r="K169" s="101">
        <v>80000</v>
      </c>
      <c r="L169" s="101"/>
      <c r="M169" s="101"/>
      <c r="N169" s="106"/>
      <c r="O169" s="60" t="s">
        <v>687</v>
      </c>
      <c r="P169" s="68"/>
      <c r="Q169" s="106"/>
    </row>
    <row r="170" spans="1:17" s="52" customFormat="1" ht="25.5">
      <c r="A170" s="67" t="s">
        <v>929</v>
      </c>
      <c r="B170" s="106"/>
      <c r="C170" s="68" t="s">
        <v>1013</v>
      </c>
      <c r="D170" s="106"/>
      <c r="E170" s="106"/>
      <c r="F170" s="106"/>
      <c r="G170" s="106"/>
      <c r="H170" s="75" t="s">
        <v>1029</v>
      </c>
      <c r="I170" s="68" t="s">
        <v>686</v>
      </c>
      <c r="J170" s="106"/>
      <c r="K170" s="101">
        <v>16000</v>
      </c>
      <c r="L170" s="101"/>
      <c r="M170" s="101"/>
      <c r="N170" s="106"/>
      <c r="O170" s="60" t="s">
        <v>687</v>
      </c>
      <c r="P170" s="72"/>
      <c r="Q170" s="106"/>
    </row>
    <row r="171" spans="1:17" s="52" customFormat="1" ht="15">
      <c r="A171" s="72" t="s">
        <v>928</v>
      </c>
      <c r="B171" s="106"/>
      <c r="C171" s="68" t="s">
        <v>1013</v>
      </c>
      <c r="D171" s="106"/>
      <c r="E171" s="106"/>
      <c r="F171" s="106"/>
      <c r="G171" s="106"/>
      <c r="H171" s="92" t="s">
        <v>1030</v>
      </c>
      <c r="I171" s="72" t="s">
        <v>686</v>
      </c>
      <c r="J171" s="106"/>
      <c r="K171" s="101">
        <v>8000</v>
      </c>
      <c r="L171" s="101"/>
      <c r="M171" s="101"/>
      <c r="N171" s="106"/>
      <c r="O171" s="60" t="s">
        <v>687</v>
      </c>
      <c r="P171" s="68"/>
      <c r="Q171" s="106"/>
    </row>
    <row r="172" spans="1:17" s="52" customFormat="1" ht="38.25">
      <c r="A172" s="68" t="s">
        <v>931</v>
      </c>
      <c r="B172" s="106"/>
      <c r="C172" s="68" t="s">
        <v>1013</v>
      </c>
      <c r="D172" s="106"/>
      <c r="E172" s="106"/>
      <c r="F172" s="106"/>
      <c r="G172" s="106"/>
      <c r="H172" s="75" t="s">
        <v>1031</v>
      </c>
      <c r="I172" s="68" t="s">
        <v>686</v>
      </c>
      <c r="J172" s="106"/>
      <c r="K172" s="101">
        <v>140000</v>
      </c>
      <c r="L172" s="101"/>
      <c r="M172" s="101"/>
      <c r="N172" s="106"/>
      <c r="O172" s="60" t="s">
        <v>687</v>
      </c>
      <c r="P172" s="72"/>
      <c r="Q172" s="106"/>
    </row>
    <row r="173" spans="1:17" s="52" customFormat="1" ht="38.25">
      <c r="A173" s="72" t="s">
        <v>928</v>
      </c>
      <c r="B173" s="106"/>
      <c r="C173" s="68" t="s">
        <v>1013</v>
      </c>
      <c r="D173" s="106"/>
      <c r="E173" s="106"/>
      <c r="F173" s="106"/>
      <c r="G173" s="106"/>
      <c r="H173" s="75" t="s">
        <v>1031</v>
      </c>
      <c r="I173" s="72" t="s">
        <v>686</v>
      </c>
      <c r="J173" s="106"/>
      <c r="K173" s="101">
        <v>140000</v>
      </c>
      <c r="L173" s="101"/>
      <c r="M173" s="101"/>
      <c r="N173" s="106"/>
      <c r="O173" s="60" t="s">
        <v>687</v>
      </c>
      <c r="P173" s="68"/>
      <c r="Q173" s="106"/>
    </row>
    <row r="174" spans="1:17" s="52" customFormat="1" ht="38.25">
      <c r="A174" s="67" t="s">
        <v>929</v>
      </c>
      <c r="B174" s="106"/>
      <c r="C174" s="68" t="s">
        <v>1013</v>
      </c>
      <c r="D174" s="106"/>
      <c r="E174" s="106"/>
      <c r="F174" s="106"/>
      <c r="G174" s="106"/>
      <c r="H174" s="75" t="s">
        <v>1031</v>
      </c>
      <c r="I174" s="68" t="s">
        <v>686</v>
      </c>
      <c r="J174" s="106"/>
      <c r="K174" s="101">
        <v>140000</v>
      </c>
      <c r="L174" s="101"/>
      <c r="M174" s="101"/>
      <c r="N174" s="106"/>
      <c r="O174" s="60" t="s">
        <v>687</v>
      </c>
      <c r="P174" s="68"/>
      <c r="Q174" s="106"/>
    </row>
    <row r="175" spans="1:17" s="52" customFormat="1" ht="25.5">
      <c r="A175" s="67" t="s">
        <v>929</v>
      </c>
      <c r="B175" s="106"/>
      <c r="C175" s="68" t="s">
        <v>1013</v>
      </c>
      <c r="D175" s="106"/>
      <c r="E175" s="106"/>
      <c r="F175" s="106"/>
      <c r="G175" s="106"/>
      <c r="H175" s="75" t="s">
        <v>1032</v>
      </c>
      <c r="I175" s="68" t="s">
        <v>686</v>
      </c>
      <c r="J175" s="106"/>
      <c r="K175" s="101">
        <v>150000</v>
      </c>
      <c r="L175" s="101"/>
      <c r="M175" s="101"/>
      <c r="N175" s="106"/>
      <c r="O175" s="60" t="s">
        <v>687</v>
      </c>
      <c r="P175" s="72"/>
      <c r="Q175" s="106"/>
    </row>
    <row r="176" spans="1:17" s="52" customFormat="1" ht="57">
      <c r="A176" s="74" t="s">
        <v>935</v>
      </c>
      <c r="B176" s="106"/>
      <c r="C176" s="69" t="s">
        <v>1013</v>
      </c>
      <c r="D176" s="106"/>
      <c r="E176" s="106"/>
      <c r="F176" s="106"/>
      <c r="G176" s="106"/>
      <c r="H176" s="93" t="s">
        <v>1033</v>
      </c>
      <c r="I176" s="72" t="s">
        <v>686</v>
      </c>
      <c r="J176" s="106"/>
      <c r="K176" s="101">
        <v>90000</v>
      </c>
      <c r="L176" s="101"/>
      <c r="M176" s="101"/>
      <c r="N176" s="106"/>
      <c r="O176" s="60" t="s">
        <v>687</v>
      </c>
      <c r="P176" s="72"/>
      <c r="Q176" s="106"/>
    </row>
    <row r="177" spans="1:17" s="52" customFormat="1" ht="42.75">
      <c r="A177" s="74" t="s">
        <v>935</v>
      </c>
      <c r="B177" s="106"/>
      <c r="C177" s="69" t="s">
        <v>1013</v>
      </c>
      <c r="D177" s="106"/>
      <c r="E177" s="106"/>
      <c r="F177" s="106"/>
      <c r="G177" s="106"/>
      <c r="H177" s="94" t="s">
        <v>1034</v>
      </c>
      <c r="I177" s="72" t="s">
        <v>686</v>
      </c>
      <c r="J177" s="106"/>
      <c r="K177" s="101">
        <v>130000</v>
      </c>
      <c r="L177" s="101"/>
      <c r="M177" s="101"/>
      <c r="N177" s="106"/>
      <c r="O177" s="60" t="s">
        <v>687</v>
      </c>
      <c r="P177" s="68"/>
      <c r="Q177" s="106"/>
    </row>
    <row r="178" spans="1:17" s="52" customFormat="1" ht="38.25">
      <c r="A178" s="68" t="s">
        <v>931</v>
      </c>
      <c r="B178" s="106"/>
      <c r="C178" s="68" t="s">
        <v>1013</v>
      </c>
      <c r="D178" s="106"/>
      <c r="E178" s="106"/>
      <c r="F178" s="106"/>
      <c r="G178" s="106"/>
      <c r="H178" s="75" t="s">
        <v>1035</v>
      </c>
      <c r="I178" s="68" t="s">
        <v>686</v>
      </c>
      <c r="J178" s="106"/>
      <c r="K178" s="101">
        <v>50000</v>
      </c>
      <c r="L178" s="101"/>
      <c r="M178" s="101"/>
      <c r="N178" s="106"/>
      <c r="O178" s="60" t="s">
        <v>687</v>
      </c>
      <c r="P178" s="72"/>
      <c r="Q178" s="106"/>
    </row>
    <row r="179" spans="1:17" s="52" customFormat="1" ht="38.25">
      <c r="A179" s="72" t="s">
        <v>928</v>
      </c>
      <c r="B179" s="106"/>
      <c r="C179" s="68" t="s">
        <v>1013</v>
      </c>
      <c r="D179" s="106"/>
      <c r="E179" s="106"/>
      <c r="F179" s="106"/>
      <c r="G179" s="106"/>
      <c r="H179" s="75" t="s">
        <v>1035</v>
      </c>
      <c r="I179" s="72" t="s">
        <v>686</v>
      </c>
      <c r="J179" s="106"/>
      <c r="K179" s="101">
        <v>50000</v>
      </c>
      <c r="L179" s="101"/>
      <c r="M179" s="101"/>
      <c r="N179" s="106"/>
      <c r="O179" s="60" t="s">
        <v>687</v>
      </c>
      <c r="P179" s="68"/>
      <c r="Q179" s="106"/>
    </row>
    <row r="180" spans="1:17" s="52" customFormat="1" ht="38.25">
      <c r="A180" s="67" t="s">
        <v>929</v>
      </c>
      <c r="B180" s="106"/>
      <c r="C180" s="68" t="s">
        <v>1013</v>
      </c>
      <c r="D180" s="106"/>
      <c r="E180" s="106"/>
      <c r="F180" s="106"/>
      <c r="G180" s="106"/>
      <c r="H180" s="75" t="s">
        <v>1035</v>
      </c>
      <c r="I180" s="68" t="s">
        <v>686</v>
      </c>
      <c r="J180" s="106"/>
      <c r="K180" s="101">
        <v>50000</v>
      </c>
      <c r="L180" s="101"/>
      <c r="M180" s="101"/>
      <c r="N180" s="106"/>
      <c r="O180" s="60" t="s">
        <v>687</v>
      </c>
      <c r="P180" s="68"/>
      <c r="Q180" s="106"/>
    </row>
    <row r="181" spans="1:17" s="52" customFormat="1" ht="25.5">
      <c r="A181" s="68" t="s">
        <v>931</v>
      </c>
      <c r="B181" s="106"/>
      <c r="C181" s="68" t="s">
        <v>1013</v>
      </c>
      <c r="D181" s="106"/>
      <c r="E181" s="106"/>
      <c r="F181" s="106"/>
      <c r="G181" s="106"/>
      <c r="H181" s="75" t="s">
        <v>1036</v>
      </c>
      <c r="I181" s="68" t="s">
        <v>686</v>
      </c>
      <c r="J181" s="106"/>
      <c r="K181" s="101">
        <v>16000</v>
      </c>
      <c r="L181" s="101"/>
      <c r="M181" s="101"/>
      <c r="N181" s="106"/>
      <c r="O181" s="60" t="s">
        <v>687</v>
      </c>
      <c r="P181" s="68"/>
      <c r="Q181" s="106"/>
    </row>
    <row r="182" spans="1:17" s="52" customFormat="1" ht="25.5">
      <c r="A182" s="72" t="s">
        <v>928</v>
      </c>
      <c r="B182" s="106"/>
      <c r="C182" s="68" t="s">
        <v>1013</v>
      </c>
      <c r="D182" s="106"/>
      <c r="E182" s="106"/>
      <c r="F182" s="106"/>
      <c r="G182" s="106"/>
      <c r="H182" s="75" t="s">
        <v>1036</v>
      </c>
      <c r="I182" s="72" t="s">
        <v>686</v>
      </c>
      <c r="J182" s="106"/>
      <c r="K182" s="101">
        <v>16000</v>
      </c>
      <c r="L182" s="101"/>
      <c r="M182" s="101"/>
      <c r="N182" s="106"/>
      <c r="O182" s="60" t="s">
        <v>687</v>
      </c>
      <c r="P182" s="68"/>
      <c r="Q182" s="106"/>
    </row>
    <row r="183" spans="1:17" s="52" customFormat="1" ht="25.5">
      <c r="A183" s="67" t="s">
        <v>929</v>
      </c>
      <c r="B183" s="106"/>
      <c r="C183" s="68" t="s">
        <v>1013</v>
      </c>
      <c r="D183" s="106"/>
      <c r="E183" s="106"/>
      <c r="F183" s="106"/>
      <c r="G183" s="106"/>
      <c r="H183" s="75" t="s">
        <v>1036</v>
      </c>
      <c r="I183" s="68" t="s">
        <v>686</v>
      </c>
      <c r="J183" s="106"/>
      <c r="K183" s="101">
        <v>10000</v>
      </c>
      <c r="L183" s="101"/>
      <c r="M183" s="101"/>
      <c r="N183" s="106"/>
      <c r="O183" s="60" t="s">
        <v>687</v>
      </c>
      <c r="P183" s="69"/>
      <c r="Q183" s="106"/>
    </row>
    <row r="184" spans="1:17" s="52" customFormat="1" ht="25.5">
      <c r="A184" s="74" t="s">
        <v>935</v>
      </c>
      <c r="B184" s="106"/>
      <c r="C184" s="69" t="s">
        <v>1013</v>
      </c>
      <c r="D184" s="106"/>
      <c r="E184" s="106"/>
      <c r="F184" s="106"/>
      <c r="G184" s="106"/>
      <c r="H184" s="75" t="s">
        <v>1036</v>
      </c>
      <c r="I184" s="69" t="s">
        <v>686</v>
      </c>
      <c r="J184" s="106"/>
      <c r="K184" s="101">
        <v>16000</v>
      </c>
      <c r="L184" s="101"/>
      <c r="M184" s="101"/>
      <c r="N184" s="106"/>
      <c r="O184" s="60" t="s">
        <v>687</v>
      </c>
      <c r="P184" s="72"/>
      <c r="Q184" s="106"/>
    </row>
    <row r="185" spans="1:17" s="52" customFormat="1" ht="15">
      <c r="A185" s="72" t="s">
        <v>928</v>
      </c>
      <c r="B185" s="106"/>
      <c r="C185" s="68" t="s">
        <v>1013</v>
      </c>
      <c r="D185" s="106"/>
      <c r="E185" s="106"/>
      <c r="F185" s="106"/>
      <c r="G185" s="106"/>
      <c r="H185" s="75" t="s">
        <v>1037</v>
      </c>
      <c r="I185" s="72" t="s">
        <v>686</v>
      </c>
      <c r="J185" s="106"/>
      <c r="K185" s="101">
        <v>200000</v>
      </c>
      <c r="L185" s="101"/>
      <c r="M185" s="101"/>
      <c r="N185" s="106"/>
      <c r="O185" s="60" t="s">
        <v>687</v>
      </c>
      <c r="P185" s="68"/>
      <c r="Q185" s="106"/>
    </row>
    <row r="186" spans="1:17" s="52" customFormat="1" ht="15">
      <c r="A186" s="67" t="s">
        <v>929</v>
      </c>
      <c r="B186" s="106"/>
      <c r="C186" s="68" t="s">
        <v>1013</v>
      </c>
      <c r="D186" s="106"/>
      <c r="E186" s="106"/>
      <c r="F186" s="106"/>
      <c r="G186" s="106"/>
      <c r="H186" s="75" t="s">
        <v>1037</v>
      </c>
      <c r="I186" s="68" t="s">
        <v>686</v>
      </c>
      <c r="J186" s="106"/>
      <c r="K186" s="101">
        <v>250000</v>
      </c>
      <c r="L186" s="101"/>
      <c r="M186" s="101"/>
      <c r="N186" s="106"/>
      <c r="O186" s="60" t="s">
        <v>687</v>
      </c>
      <c r="P186" s="68"/>
      <c r="Q186" s="106"/>
    </row>
    <row r="187" spans="1:17" s="52" customFormat="1" ht="25.5">
      <c r="A187" s="76" t="s">
        <v>931</v>
      </c>
      <c r="B187" s="106"/>
      <c r="C187" s="68" t="s">
        <v>1013</v>
      </c>
      <c r="D187" s="106"/>
      <c r="E187" s="106"/>
      <c r="F187" s="106"/>
      <c r="G187" s="106"/>
      <c r="H187" s="75" t="s">
        <v>1038</v>
      </c>
      <c r="I187" s="68" t="s">
        <v>686</v>
      </c>
      <c r="J187" s="106"/>
      <c r="K187" s="101">
        <v>100000</v>
      </c>
      <c r="L187" s="101"/>
      <c r="M187" s="101"/>
      <c r="N187" s="106"/>
      <c r="O187" s="60" t="s">
        <v>687</v>
      </c>
      <c r="P187" s="68" t="s">
        <v>1039</v>
      </c>
      <c r="Q187" s="106"/>
    </row>
    <row r="188" spans="1:17" s="52" customFormat="1" ht="25.5">
      <c r="A188" s="72" t="s">
        <v>928</v>
      </c>
      <c r="B188" s="106"/>
      <c r="C188" s="68" t="s">
        <v>1013</v>
      </c>
      <c r="D188" s="106"/>
      <c r="E188" s="106"/>
      <c r="F188" s="106"/>
      <c r="G188" s="106"/>
      <c r="H188" s="75" t="s">
        <v>1038</v>
      </c>
      <c r="I188" s="72" t="s">
        <v>686</v>
      </c>
      <c r="J188" s="106"/>
      <c r="K188" s="101">
        <v>140000</v>
      </c>
      <c r="L188" s="101"/>
      <c r="M188" s="101"/>
      <c r="N188" s="106"/>
      <c r="O188" s="60" t="s">
        <v>687</v>
      </c>
      <c r="P188" s="68" t="s">
        <v>1039</v>
      </c>
      <c r="Q188" s="106"/>
    </row>
    <row r="189" spans="1:17" s="52" customFormat="1" ht="25.5">
      <c r="A189" s="67" t="s">
        <v>929</v>
      </c>
      <c r="B189" s="106"/>
      <c r="C189" s="68" t="s">
        <v>1013</v>
      </c>
      <c r="D189" s="106"/>
      <c r="E189" s="106"/>
      <c r="F189" s="106"/>
      <c r="G189" s="106"/>
      <c r="H189" s="75" t="s">
        <v>1038</v>
      </c>
      <c r="I189" s="68" t="s">
        <v>686</v>
      </c>
      <c r="J189" s="106"/>
      <c r="K189" s="101">
        <v>140000</v>
      </c>
      <c r="L189" s="101"/>
      <c r="M189" s="101"/>
      <c r="N189" s="106"/>
      <c r="O189" s="60" t="s">
        <v>687</v>
      </c>
      <c r="P189" s="72"/>
      <c r="Q189" s="106"/>
    </row>
    <row r="190" spans="1:17" s="52" customFormat="1" ht="15">
      <c r="A190" s="72" t="s">
        <v>928</v>
      </c>
      <c r="B190" s="106"/>
      <c r="C190" s="68" t="s">
        <v>1013</v>
      </c>
      <c r="D190" s="106"/>
      <c r="E190" s="106"/>
      <c r="F190" s="106"/>
      <c r="G190" s="106"/>
      <c r="H190" s="95" t="s">
        <v>1040</v>
      </c>
      <c r="I190" s="72" t="s">
        <v>686</v>
      </c>
      <c r="J190" s="106"/>
      <c r="K190" s="101">
        <v>590000</v>
      </c>
      <c r="L190" s="101"/>
      <c r="M190" s="101"/>
      <c r="N190" s="106"/>
      <c r="O190" s="60" t="s">
        <v>687</v>
      </c>
      <c r="P190" s="68"/>
      <c r="Q190" s="106"/>
    </row>
    <row r="191" spans="1:17" s="52" customFormat="1" ht="15">
      <c r="A191" s="67" t="s">
        <v>929</v>
      </c>
      <c r="B191" s="106"/>
      <c r="C191" s="68" t="s">
        <v>1013</v>
      </c>
      <c r="D191" s="106"/>
      <c r="E191" s="106"/>
      <c r="F191" s="106"/>
      <c r="G191" s="106"/>
      <c r="H191" s="94" t="s">
        <v>1041</v>
      </c>
      <c r="I191" s="68" t="s">
        <v>686</v>
      </c>
      <c r="J191" s="106"/>
      <c r="K191" s="101">
        <v>180000</v>
      </c>
      <c r="L191" s="101"/>
      <c r="M191" s="101"/>
      <c r="N191" s="106"/>
      <c r="O191" s="60" t="s">
        <v>687</v>
      </c>
      <c r="P191" s="68"/>
      <c r="Q191" s="106"/>
    </row>
    <row r="192" spans="1:17" s="52" customFormat="1" ht="25.5">
      <c r="A192" s="67" t="s">
        <v>929</v>
      </c>
      <c r="B192" s="106"/>
      <c r="C192" s="68" t="s">
        <v>1013</v>
      </c>
      <c r="D192" s="106"/>
      <c r="E192" s="106"/>
      <c r="F192" s="106"/>
      <c r="G192" s="106"/>
      <c r="H192" s="75" t="s">
        <v>1042</v>
      </c>
      <c r="I192" s="68" t="s">
        <v>686</v>
      </c>
      <c r="J192" s="106"/>
      <c r="K192" s="101">
        <v>2000</v>
      </c>
      <c r="L192" s="101"/>
      <c r="M192" s="101"/>
      <c r="N192" s="106"/>
      <c r="O192" s="60" t="s">
        <v>687</v>
      </c>
      <c r="P192" s="68"/>
      <c r="Q192" s="106"/>
    </row>
    <row r="193" spans="1:17" s="52" customFormat="1" ht="25.5">
      <c r="A193" s="72" t="s">
        <v>928</v>
      </c>
      <c r="B193" s="106"/>
      <c r="C193" s="68" t="s">
        <v>1013</v>
      </c>
      <c r="D193" s="106"/>
      <c r="E193" s="106"/>
      <c r="F193" s="106"/>
      <c r="G193" s="106"/>
      <c r="H193" s="75" t="s">
        <v>1043</v>
      </c>
      <c r="I193" s="72" t="s">
        <v>686</v>
      </c>
      <c r="J193" s="106"/>
      <c r="K193" s="101">
        <v>5000</v>
      </c>
      <c r="L193" s="101"/>
      <c r="M193" s="101"/>
      <c r="N193" s="106"/>
      <c r="O193" s="60" t="s">
        <v>687</v>
      </c>
      <c r="P193" s="68"/>
      <c r="Q193" s="106"/>
    </row>
    <row r="194" spans="1:17" s="52" customFormat="1" ht="25.5">
      <c r="A194" s="67" t="s">
        <v>929</v>
      </c>
      <c r="B194" s="106"/>
      <c r="C194" s="68" t="s">
        <v>1013</v>
      </c>
      <c r="D194" s="106"/>
      <c r="E194" s="106"/>
      <c r="F194" s="106"/>
      <c r="G194" s="106"/>
      <c r="H194" s="75" t="s">
        <v>1043</v>
      </c>
      <c r="I194" s="68" t="s">
        <v>686</v>
      </c>
      <c r="J194" s="106"/>
      <c r="K194" s="101">
        <v>5000</v>
      </c>
      <c r="L194" s="101"/>
      <c r="M194" s="101"/>
      <c r="N194" s="106"/>
      <c r="O194" s="60" t="s">
        <v>687</v>
      </c>
      <c r="P194" s="68"/>
      <c r="Q194" s="106"/>
    </row>
    <row r="195" spans="1:17" s="52" customFormat="1" ht="15">
      <c r="A195" s="67" t="s">
        <v>929</v>
      </c>
      <c r="B195" s="106"/>
      <c r="C195" s="68" t="s">
        <v>1013</v>
      </c>
      <c r="D195" s="106"/>
      <c r="E195" s="106"/>
      <c r="F195" s="106"/>
      <c r="G195" s="106"/>
      <c r="H195" s="75" t="s">
        <v>1044</v>
      </c>
      <c r="I195" s="68" t="s">
        <v>686</v>
      </c>
      <c r="J195" s="106"/>
      <c r="K195" s="101">
        <v>1000</v>
      </c>
      <c r="L195" s="101"/>
      <c r="M195" s="101"/>
      <c r="N195" s="106"/>
      <c r="O195" s="60" t="s">
        <v>687</v>
      </c>
      <c r="P195" s="68"/>
      <c r="Q195" s="106"/>
    </row>
    <row r="196" spans="1:17" s="52" customFormat="1" ht="89.25">
      <c r="A196" s="68" t="s">
        <v>1023</v>
      </c>
      <c r="B196" s="106"/>
      <c r="C196" s="68" t="s">
        <v>1013</v>
      </c>
      <c r="D196" s="106"/>
      <c r="E196" s="106"/>
      <c r="F196" s="106"/>
      <c r="G196" s="106"/>
      <c r="H196" s="75" t="s">
        <v>1046</v>
      </c>
      <c r="I196" s="68" t="s">
        <v>686</v>
      </c>
      <c r="J196" s="106"/>
      <c r="K196" s="101">
        <v>1500</v>
      </c>
      <c r="L196" s="101"/>
      <c r="M196" s="101"/>
      <c r="N196" s="106"/>
      <c r="O196" s="60" t="s">
        <v>687</v>
      </c>
      <c r="P196" s="72"/>
      <c r="Q196" s="106"/>
    </row>
    <row r="197" spans="1:17" s="52" customFormat="1" ht="89.25">
      <c r="A197" s="72" t="s">
        <v>928</v>
      </c>
      <c r="B197" s="106"/>
      <c r="C197" s="68" t="s">
        <v>1013</v>
      </c>
      <c r="D197" s="106"/>
      <c r="E197" s="106"/>
      <c r="F197" s="106"/>
      <c r="G197" s="106"/>
      <c r="H197" s="92" t="s">
        <v>1046</v>
      </c>
      <c r="I197" s="72" t="s">
        <v>686</v>
      </c>
      <c r="J197" s="106"/>
      <c r="K197" s="101">
        <v>1500</v>
      </c>
      <c r="L197" s="101"/>
      <c r="M197" s="101"/>
      <c r="N197" s="106"/>
      <c r="O197" s="60" t="s">
        <v>687</v>
      </c>
      <c r="P197" s="68"/>
      <c r="Q197" s="106"/>
    </row>
    <row r="198" spans="1:17" s="52" customFormat="1" ht="25.5">
      <c r="A198" s="72" t="s">
        <v>928</v>
      </c>
      <c r="B198" s="106"/>
      <c r="C198" s="68" t="s">
        <v>1013</v>
      </c>
      <c r="D198" s="106"/>
      <c r="E198" s="106"/>
      <c r="F198" s="106"/>
      <c r="G198" s="106"/>
      <c r="H198" s="75" t="s">
        <v>1047</v>
      </c>
      <c r="I198" s="72" t="s">
        <v>686</v>
      </c>
      <c r="J198" s="106"/>
      <c r="K198" s="101">
        <v>3000</v>
      </c>
      <c r="L198" s="101"/>
      <c r="M198" s="101"/>
      <c r="N198" s="106"/>
      <c r="O198" s="60" t="s">
        <v>687</v>
      </c>
      <c r="P198" s="68"/>
      <c r="Q198" s="106"/>
    </row>
    <row r="199" spans="1:17" s="52" customFormat="1" ht="25.5">
      <c r="A199" s="67" t="s">
        <v>929</v>
      </c>
      <c r="B199" s="106"/>
      <c r="C199" s="68" t="s">
        <v>1013</v>
      </c>
      <c r="D199" s="106"/>
      <c r="E199" s="106"/>
      <c r="F199" s="106"/>
      <c r="G199" s="106"/>
      <c r="H199" s="75" t="s">
        <v>1047</v>
      </c>
      <c r="I199" s="68" t="s">
        <v>686</v>
      </c>
      <c r="J199" s="106"/>
      <c r="K199" s="101">
        <v>3000</v>
      </c>
      <c r="L199" s="101"/>
      <c r="M199" s="101"/>
      <c r="N199" s="106"/>
      <c r="O199" s="60" t="s">
        <v>687</v>
      </c>
      <c r="P199" s="68"/>
      <c r="Q199" s="106"/>
    </row>
    <row r="200" spans="1:17" s="52" customFormat="1" ht="25.5">
      <c r="A200" s="68" t="s">
        <v>931</v>
      </c>
      <c r="B200" s="106"/>
      <c r="C200" s="68" t="s">
        <v>1013</v>
      </c>
      <c r="D200" s="106"/>
      <c r="E200" s="106"/>
      <c r="F200" s="106"/>
      <c r="G200" s="106"/>
      <c r="H200" s="75" t="s">
        <v>1048</v>
      </c>
      <c r="I200" s="68" t="s">
        <v>686</v>
      </c>
      <c r="J200" s="106"/>
      <c r="K200" s="101">
        <v>20000</v>
      </c>
      <c r="L200" s="101"/>
      <c r="M200" s="101"/>
      <c r="N200" s="106"/>
      <c r="O200" s="60" t="s">
        <v>687</v>
      </c>
      <c r="P200" s="72"/>
      <c r="Q200" s="106"/>
    </row>
    <row r="201" spans="1:17" s="52" customFormat="1" ht="25.5">
      <c r="A201" s="72" t="s">
        <v>928</v>
      </c>
      <c r="B201" s="106"/>
      <c r="C201" s="68" t="s">
        <v>1013</v>
      </c>
      <c r="D201" s="106"/>
      <c r="E201" s="106"/>
      <c r="F201" s="106"/>
      <c r="G201" s="106"/>
      <c r="H201" s="92" t="s">
        <v>1049</v>
      </c>
      <c r="I201" s="72" t="s">
        <v>686</v>
      </c>
      <c r="J201" s="106"/>
      <c r="K201" s="101">
        <v>20000</v>
      </c>
      <c r="L201" s="101"/>
      <c r="M201" s="101"/>
      <c r="N201" s="106"/>
      <c r="O201" s="60" t="s">
        <v>687</v>
      </c>
      <c r="P201" s="68"/>
      <c r="Q201" s="106"/>
    </row>
    <row r="202" spans="1:17" s="52" customFormat="1" ht="25.5">
      <c r="A202" s="67" t="s">
        <v>929</v>
      </c>
      <c r="B202" s="106"/>
      <c r="C202" s="68" t="s">
        <v>1013</v>
      </c>
      <c r="D202" s="106"/>
      <c r="E202" s="106"/>
      <c r="F202" s="106"/>
      <c r="G202" s="106"/>
      <c r="H202" s="75" t="s">
        <v>1048</v>
      </c>
      <c r="I202" s="68" t="s">
        <v>686</v>
      </c>
      <c r="J202" s="106"/>
      <c r="K202" s="101">
        <v>20000</v>
      </c>
      <c r="L202" s="101"/>
      <c r="M202" s="101"/>
      <c r="N202" s="106"/>
      <c r="O202" s="60" t="s">
        <v>687</v>
      </c>
      <c r="P202" s="68"/>
      <c r="Q202" s="106"/>
    </row>
    <row r="203" spans="1:17" s="52" customFormat="1" ht="171">
      <c r="A203" s="68" t="s">
        <v>1023</v>
      </c>
      <c r="B203" s="106"/>
      <c r="C203" s="68" t="s">
        <v>1013</v>
      </c>
      <c r="D203" s="106"/>
      <c r="E203" s="106"/>
      <c r="F203" s="106"/>
      <c r="G203" s="106"/>
      <c r="H203" s="77" t="s">
        <v>1050</v>
      </c>
      <c r="I203" s="68" t="s">
        <v>686</v>
      </c>
      <c r="J203" s="106"/>
      <c r="K203" s="101">
        <v>12000</v>
      </c>
      <c r="L203" s="101"/>
      <c r="M203" s="101"/>
      <c r="N203" s="106"/>
      <c r="O203" s="60" t="s">
        <v>687</v>
      </c>
      <c r="P203" s="72"/>
      <c r="Q203" s="106"/>
    </row>
    <row r="204" spans="1:17" s="52" customFormat="1" ht="171">
      <c r="A204" s="72" t="s">
        <v>928</v>
      </c>
      <c r="B204" s="106"/>
      <c r="C204" s="68" t="s">
        <v>1013</v>
      </c>
      <c r="D204" s="106"/>
      <c r="E204" s="106"/>
      <c r="F204" s="106"/>
      <c r="G204" s="106"/>
      <c r="H204" s="96" t="s">
        <v>1050</v>
      </c>
      <c r="I204" s="72" t="s">
        <v>686</v>
      </c>
      <c r="J204" s="106"/>
      <c r="K204" s="101">
        <v>6000</v>
      </c>
      <c r="L204" s="101"/>
      <c r="M204" s="101"/>
      <c r="N204" s="106"/>
      <c r="O204" s="60" t="s">
        <v>687</v>
      </c>
      <c r="P204" s="68"/>
      <c r="Q204" s="106"/>
    </row>
    <row r="205" spans="1:17" s="52" customFormat="1" ht="171">
      <c r="A205" s="67" t="s">
        <v>929</v>
      </c>
      <c r="B205" s="106"/>
      <c r="C205" s="68" t="s">
        <v>1013</v>
      </c>
      <c r="D205" s="106"/>
      <c r="E205" s="106"/>
      <c r="F205" s="106"/>
      <c r="G205" s="106"/>
      <c r="H205" s="77" t="s">
        <v>1050</v>
      </c>
      <c r="I205" s="68" t="s">
        <v>686</v>
      </c>
      <c r="J205" s="106"/>
      <c r="K205" s="101">
        <v>120000</v>
      </c>
      <c r="L205" s="101"/>
      <c r="M205" s="101"/>
      <c r="N205" s="106"/>
      <c r="O205" s="60" t="s">
        <v>687</v>
      </c>
      <c r="P205" s="68"/>
      <c r="Q205" s="106"/>
    </row>
    <row r="206" spans="1:17" s="52" customFormat="1" ht="51">
      <c r="A206" s="67" t="s">
        <v>929</v>
      </c>
      <c r="B206" s="106"/>
      <c r="C206" s="68" t="s">
        <v>1013</v>
      </c>
      <c r="D206" s="106"/>
      <c r="E206" s="106"/>
      <c r="F206" s="106"/>
      <c r="G206" s="106"/>
      <c r="H206" s="75" t="s">
        <v>1051</v>
      </c>
      <c r="I206" s="68" t="s">
        <v>686</v>
      </c>
      <c r="J206" s="106"/>
      <c r="K206" s="101">
        <v>75000</v>
      </c>
      <c r="L206" s="101"/>
      <c r="M206" s="101"/>
      <c r="N206" s="106"/>
      <c r="O206" s="60" t="s">
        <v>687</v>
      </c>
      <c r="P206" s="68"/>
      <c r="Q206" s="106"/>
    </row>
    <row r="207" spans="1:17" s="52" customFormat="1" ht="25.5">
      <c r="A207" s="67" t="s">
        <v>929</v>
      </c>
      <c r="B207" s="106"/>
      <c r="C207" s="68" t="s">
        <v>1013</v>
      </c>
      <c r="D207" s="106"/>
      <c r="E207" s="106"/>
      <c r="F207" s="106"/>
      <c r="G207" s="106"/>
      <c r="H207" s="75" t="s">
        <v>1052</v>
      </c>
      <c r="I207" s="68" t="s">
        <v>686</v>
      </c>
      <c r="J207" s="106"/>
      <c r="K207" s="101">
        <v>10000</v>
      </c>
      <c r="L207" s="101"/>
      <c r="M207" s="101"/>
      <c r="N207" s="106"/>
      <c r="O207" s="60" t="s">
        <v>687</v>
      </c>
      <c r="P207" s="68"/>
      <c r="Q207" s="106"/>
    </row>
    <row r="208" spans="1:17" s="52" customFormat="1" ht="76.5">
      <c r="A208" s="68" t="s">
        <v>931</v>
      </c>
      <c r="B208" s="106"/>
      <c r="C208" s="68" t="s">
        <v>1013</v>
      </c>
      <c r="D208" s="106"/>
      <c r="E208" s="106"/>
      <c r="F208" s="106"/>
      <c r="G208" s="106"/>
      <c r="H208" s="75" t="s">
        <v>1053</v>
      </c>
      <c r="I208" s="68" t="s">
        <v>686</v>
      </c>
      <c r="J208" s="106"/>
      <c r="K208" s="101">
        <v>35000</v>
      </c>
      <c r="L208" s="101"/>
      <c r="M208" s="101"/>
      <c r="N208" s="106"/>
      <c r="O208" s="60" t="s">
        <v>687</v>
      </c>
      <c r="P208" s="72"/>
      <c r="Q208" s="106"/>
    </row>
    <row r="209" spans="1:17" s="52" customFormat="1" ht="76.5">
      <c r="A209" s="72" t="s">
        <v>928</v>
      </c>
      <c r="B209" s="106"/>
      <c r="C209" s="68" t="s">
        <v>1013</v>
      </c>
      <c r="D209" s="106"/>
      <c r="E209" s="106"/>
      <c r="F209" s="106"/>
      <c r="G209" s="106"/>
      <c r="H209" s="92" t="s">
        <v>1053</v>
      </c>
      <c r="I209" s="72" t="s">
        <v>686</v>
      </c>
      <c r="J209" s="106"/>
      <c r="K209" s="101">
        <v>35000</v>
      </c>
      <c r="L209" s="101"/>
      <c r="M209" s="101"/>
      <c r="N209" s="106"/>
      <c r="O209" s="60" t="s">
        <v>687</v>
      </c>
      <c r="P209" s="68"/>
      <c r="Q209" s="106"/>
    </row>
    <row r="210" spans="1:17" s="52" customFormat="1" ht="76.5">
      <c r="A210" s="67" t="s">
        <v>929</v>
      </c>
      <c r="B210" s="106"/>
      <c r="C210" s="68" t="s">
        <v>1013</v>
      </c>
      <c r="D210" s="106"/>
      <c r="E210" s="106"/>
      <c r="F210" s="106"/>
      <c r="G210" s="106"/>
      <c r="H210" s="75" t="s">
        <v>1054</v>
      </c>
      <c r="I210" s="68" t="s">
        <v>686</v>
      </c>
      <c r="J210" s="106"/>
      <c r="K210" s="101">
        <v>35000</v>
      </c>
      <c r="L210" s="101"/>
      <c r="M210" s="101"/>
      <c r="N210" s="106"/>
      <c r="O210" s="60" t="s">
        <v>687</v>
      </c>
      <c r="P210" s="69"/>
      <c r="Q210" s="106"/>
    </row>
    <row r="211" spans="1:17" s="52" customFormat="1" ht="90">
      <c r="A211" s="74" t="s">
        <v>935</v>
      </c>
      <c r="B211" s="106"/>
      <c r="C211" s="69" t="s">
        <v>1013</v>
      </c>
      <c r="D211" s="106"/>
      <c r="E211" s="106"/>
      <c r="F211" s="106"/>
      <c r="G211" s="106"/>
      <c r="H211" s="78" t="s">
        <v>1054</v>
      </c>
      <c r="I211" s="69" t="s">
        <v>686</v>
      </c>
      <c r="J211" s="106"/>
      <c r="K211" s="101">
        <v>35000</v>
      </c>
      <c r="L211" s="101"/>
      <c r="M211" s="101"/>
      <c r="N211" s="106"/>
      <c r="O211" s="60" t="s">
        <v>687</v>
      </c>
      <c r="P211" s="72"/>
      <c r="Q211" s="106"/>
    </row>
    <row r="212" spans="1:17" s="52" customFormat="1" ht="25.5">
      <c r="A212" s="72" t="s">
        <v>928</v>
      </c>
      <c r="B212" s="106"/>
      <c r="C212" s="68" t="s">
        <v>1013</v>
      </c>
      <c r="D212" s="106"/>
      <c r="E212" s="106"/>
      <c r="F212" s="106"/>
      <c r="G212" s="106"/>
      <c r="H212" s="92" t="s">
        <v>1055</v>
      </c>
      <c r="I212" s="72" t="s">
        <v>686</v>
      </c>
      <c r="J212" s="106"/>
      <c r="K212" s="101"/>
      <c r="L212" s="101">
        <v>8000</v>
      </c>
      <c r="M212" s="101"/>
      <c r="N212" s="106"/>
      <c r="O212" s="60" t="s">
        <v>687</v>
      </c>
      <c r="P212" s="68"/>
      <c r="Q212" s="106"/>
    </row>
    <row r="213" spans="1:17" s="52" customFormat="1" ht="140.25">
      <c r="A213" s="68" t="s">
        <v>931</v>
      </c>
      <c r="B213" s="106"/>
      <c r="C213" s="68" t="s">
        <v>1013</v>
      </c>
      <c r="D213" s="106"/>
      <c r="E213" s="106"/>
      <c r="F213" s="106"/>
      <c r="G213" s="106"/>
      <c r="H213" s="75" t="s">
        <v>1056</v>
      </c>
      <c r="I213" s="68" t="s">
        <v>686</v>
      </c>
      <c r="J213" s="106"/>
      <c r="K213" s="101">
        <v>4000</v>
      </c>
      <c r="L213" s="101"/>
      <c r="M213" s="101"/>
      <c r="N213" s="106"/>
      <c r="O213" s="60" t="s">
        <v>687</v>
      </c>
      <c r="P213" s="72"/>
      <c r="Q213" s="106"/>
    </row>
    <row r="214" spans="1:17" s="52" customFormat="1" ht="140.25">
      <c r="A214" s="72" t="s">
        <v>928</v>
      </c>
      <c r="B214" s="106"/>
      <c r="C214" s="68" t="s">
        <v>1013</v>
      </c>
      <c r="D214" s="106"/>
      <c r="E214" s="106"/>
      <c r="F214" s="106"/>
      <c r="G214" s="106"/>
      <c r="H214" s="92" t="s">
        <v>1057</v>
      </c>
      <c r="I214" s="72" t="s">
        <v>686</v>
      </c>
      <c r="J214" s="106"/>
      <c r="K214" s="101">
        <v>2000</v>
      </c>
      <c r="L214" s="101"/>
      <c r="M214" s="101"/>
      <c r="N214" s="106"/>
      <c r="O214" s="60" t="s">
        <v>687</v>
      </c>
      <c r="P214" s="68"/>
      <c r="Q214" s="106"/>
    </row>
    <row r="215" spans="1:17" s="52" customFormat="1" ht="140.25">
      <c r="A215" s="67" t="s">
        <v>929</v>
      </c>
      <c r="B215" s="106"/>
      <c r="C215" s="68" t="s">
        <v>1013</v>
      </c>
      <c r="D215" s="106"/>
      <c r="E215" s="106"/>
      <c r="F215" s="106"/>
      <c r="G215" s="106"/>
      <c r="H215" s="92" t="s">
        <v>1057</v>
      </c>
      <c r="I215" s="68" t="s">
        <v>686</v>
      </c>
      <c r="J215" s="106"/>
      <c r="K215" s="101">
        <v>2000</v>
      </c>
      <c r="L215" s="101"/>
      <c r="M215" s="101"/>
      <c r="N215" s="106"/>
      <c r="O215" s="60" t="s">
        <v>687</v>
      </c>
      <c r="P215" s="72"/>
      <c r="Q215" s="106"/>
    </row>
    <row r="216" spans="1:17" s="52" customFormat="1" ht="140.25">
      <c r="A216" s="74" t="s">
        <v>935</v>
      </c>
      <c r="B216" s="106"/>
      <c r="C216" s="69" t="s">
        <v>1013</v>
      </c>
      <c r="D216" s="106"/>
      <c r="E216" s="106"/>
      <c r="F216" s="106"/>
      <c r="G216" s="106"/>
      <c r="H216" s="92" t="s">
        <v>1057</v>
      </c>
      <c r="I216" s="72" t="s">
        <v>686</v>
      </c>
      <c r="J216" s="106"/>
      <c r="K216" s="101">
        <v>2000</v>
      </c>
      <c r="L216" s="101"/>
      <c r="M216" s="101"/>
      <c r="N216" s="106"/>
      <c r="O216" s="60" t="s">
        <v>687</v>
      </c>
      <c r="P216" s="68"/>
      <c r="Q216" s="106"/>
    </row>
    <row r="217" spans="1:17" s="52" customFormat="1" ht="15">
      <c r="A217" s="67" t="s">
        <v>929</v>
      </c>
      <c r="B217" s="106"/>
      <c r="C217" s="68" t="s">
        <v>1013</v>
      </c>
      <c r="D217" s="106"/>
      <c r="E217" s="106"/>
      <c r="F217" s="106"/>
      <c r="G217" s="106"/>
      <c r="H217" s="75" t="s">
        <v>1058</v>
      </c>
      <c r="I217" s="68" t="s">
        <v>686</v>
      </c>
      <c r="J217" s="106"/>
      <c r="K217" s="101">
        <v>160000</v>
      </c>
      <c r="L217" s="101"/>
      <c r="M217" s="101"/>
      <c r="N217" s="106"/>
      <c r="O217" s="60" t="s">
        <v>687</v>
      </c>
      <c r="P217" s="68"/>
      <c r="Q217" s="106"/>
    </row>
    <row r="218" spans="1:17" s="52" customFormat="1" ht="25.5">
      <c r="A218" s="67" t="s">
        <v>929</v>
      </c>
      <c r="B218" s="106"/>
      <c r="C218" s="68" t="s">
        <v>1013</v>
      </c>
      <c r="D218" s="106"/>
      <c r="E218" s="106"/>
      <c r="F218" s="106"/>
      <c r="G218" s="106"/>
      <c r="H218" s="75" t="s">
        <v>1059</v>
      </c>
      <c r="I218" s="68" t="s">
        <v>686</v>
      </c>
      <c r="J218" s="106"/>
      <c r="K218" s="101">
        <v>268000</v>
      </c>
      <c r="L218" s="101"/>
      <c r="M218" s="101"/>
      <c r="N218" s="106"/>
      <c r="O218" s="60" t="s">
        <v>687</v>
      </c>
      <c r="P218" s="72"/>
      <c r="Q218" s="106"/>
    </row>
    <row r="219" spans="1:17" s="52" customFormat="1" ht="15">
      <c r="A219" s="72" t="s">
        <v>928</v>
      </c>
      <c r="B219" s="106"/>
      <c r="C219" s="68" t="s">
        <v>1013</v>
      </c>
      <c r="D219" s="106"/>
      <c r="E219" s="106"/>
      <c r="F219" s="106"/>
      <c r="G219" s="106"/>
      <c r="H219" s="92" t="s">
        <v>1060</v>
      </c>
      <c r="I219" s="72" t="s">
        <v>686</v>
      </c>
      <c r="J219" s="106"/>
      <c r="K219" s="101">
        <v>12000</v>
      </c>
      <c r="L219" s="101"/>
      <c r="M219" s="101"/>
      <c r="N219" s="106"/>
      <c r="O219" s="60" t="s">
        <v>687</v>
      </c>
      <c r="P219" s="72"/>
      <c r="Q219" s="106"/>
    </row>
    <row r="220" spans="1:17" s="52" customFormat="1" ht="25.5">
      <c r="A220" s="74" t="s">
        <v>935</v>
      </c>
      <c r="B220" s="106"/>
      <c r="C220" s="69" t="s">
        <v>1013</v>
      </c>
      <c r="D220" s="106"/>
      <c r="E220" s="106"/>
      <c r="F220" s="106"/>
      <c r="G220" s="106"/>
      <c r="H220" s="92" t="s">
        <v>1061</v>
      </c>
      <c r="I220" s="72" t="s">
        <v>686</v>
      </c>
      <c r="J220" s="106"/>
      <c r="K220" s="101">
        <v>45000</v>
      </c>
      <c r="L220" s="101"/>
      <c r="M220" s="101"/>
      <c r="N220" s="106"/>
      <c r="O220" s="60" t="s">
        <v>687</v>
      </c>
      <c r="P220" s="68"/>
      <c r="Q220" s="106"/>
    </row>
    <row r="221" spans="1:17" s="52" customFormat="1" ht="15">
      <c r="A221" s="67" t="s">
        <v>929</v>
      </c>
      <c r="B221" s="106"/>
      <c r="C221" s="68" t="s">
        <v>1013</v>
      </c>
      <c r="D221" s="106"/>
      <c r="E221" s="106"/>
      <c r="F221" s="106"/>
      <c r="G221" s="106"/>
      <c r="H221" s="75" t="s">
        <v>1062</v>
      </c>
      <c r="I221" s="68" t="s">
        <v>686</v>
      </c>
      <c r="J221" s="106"/>
      <c r="K221" s="101">
        <v>7500</v>
      </c>
      <c r="L221" s="101"/>
      <c r="M221" s="101"/>
      <c r="N221" s="106"/>
      <c r="O221" s="60" t="s">
        <v>687</v>
      </c>
      <c r="P221" s="72"/>
      <c r="Q221" s="106"/>
    </row>
    <row r="222" spans="1:17" s="52" customFormat="1" ht="51">
      <c r="A222" s="72" t="s">
        <v>928</v>
      </c>
      <c r="B222" s="106"/>
      <c r="C222" s="68" t="s">
        <v>1013</v>
      </c>
      <c r="D222" s="106"/>
      <c r="E222" s="106"/>
      <c r="F222" s="106"/>
      <c r="G222" s="106"/>
      <c r="H222" s="75" t="s">
        <v>1051</v>
      </c>
      <c r="I222" s="72" t="s">
        <v>686</v>
      </c>
      <c r="J222" s="106"/>
      <c r="K222" s="101">
        <v>75000</v>
      </c>
      <c r="L222" s="101"/>
      <c r="M222" s="101"/>
      <c r="N222" s="106"/>
      <c r="O222" s="60" t="s">
        <v>687</v>
      </c>
      <c r="P222" s="68"/>
      <c r="Q222" s="106"/>
    </row>
    <row r="223" spans="1:17" s="52" customFormat="1" ht="15">
      <c r="A223" s="68" t="s">
        <v>931</v>
      </c>
      <c r="B223" s="106"/>
      <c r="C223" s="68" t="s">
        <v>1013</v>
      </c>
      <c r="D223" s="106"/>
      <c r="E223" s="106"/>
      <c r="F223" s="106"/>
      <c r="G223" s="106"/>
      <c r="H223" s="92" t="s">
        <v>1060</v>
      </c>
      <c r="I223" s="68" t="s">
        <v>686</v>
      </c>
      <c r="J223" s="106"/>
      <c r="K223" s="101">
        <v>12000</v>
      </c>
      <c r="L223" s="101"/>
      <c r="M223" s="101"/>
      <c r="N223" s="106"/>
      <c r="O223" s="60" t="s">
        <v>687</v>
      </c>
      <c r="P223" s="75" t="s">
        <v>1064</v>
      </c>
      <c r="Q223" s="106"/>
    </row>
    <row r="224" spans="1:17" s="52" customFormat="1" ht="51">
      <c r="A224" s="68" t="s">
        <v>931</v>
      </c>
      <c r="B224" s="106"/>
      <c r="C224" s="68" t="s">
        <v>1013</v>
      </c>
      <c r="D224" s="106"/>
      <c r="E224" s="106"/>
      <c r="F224" s="106"/>
      <c r="G224" s="106"/>
      <c r="H224" s="75" t="s">
        <v>1063</v>
      </c>
      <c r="I224" s="68" t="s">
        <v>686</v>
      </c>
      <c r="J224" s="106"/>
      <c r="K224" s="101">
        <v>230000</v>
      </c>
      <c r="L224" s="101"/>
      <c r="M224" s="101"/>
      <c r="N224" s="106"/>
      <c r="O224" s="60" t="s">
        <v>687</v>
      </c>
      <c r="P224" s="68"/>
      <c r="Q224" s="106"/>
    </row>
    <row r="225" spans="1:17" s="52" customFormat="1" ht="25.5">
      <c r="A225" s="68" t="s">
        <v>931</v>
      </c>
      <c r="B225" s="106"/>
      <c r="C225" s="68" t="s">
        <v>1013</v>
      </c>
      <c r="D225" s="106"/>
      <c r="E225" s="106"/>
      <c r="F225" s="106"/>
      <c r="G225" s="106"/>
      <c r="H225" s="75" t="s">
        <v>1065</v>
      </c>
      <c r="I225" s="68" t="s">
        <v>686</v>
      </c>
      <c r="J225" s="106"/>
      <c r="K225" s="101">
        <v>2000</v>
      </c>
      <c r="L225" s="101"/>
      <c r="M225" s="101"/>
      <c r="N225" s="106"/>
      <c r="O225" s="60" t="s">
        <v>687</v>
      </c>
      <c r="P225" s="68"/>
      <c r="Q225" s="106"/>
    </row>
    <row r="226" spans="1:17" s="52" customFormat="1" ht="63.75">
      <c r="A226" s="68" t="s">
        <v>931</v>
      </c>
      <c r="B226" s="106"/>
      <c r="C226" s="68" t="s">
        <v>1013</v>
      </c>
      <c r="D226" s="106"/>
      <c r="E226" s="106"/>
      <c r="F226" s="106"/>
      <c r="G226" s="106"/>
      <c r="H226" s="75" t="s">
        <v>1066</v>
      </c>
      <c r="I226" s="68" t="s">
        <v>686</v>
      </c>
      <c r="J226" s="106"/>
      <c r="K226" s="101">
        <v>2000</v>
      </c>
      <c r="L226" s="101"/>
      <c r="M226" s="101"/>
      <c r="N226" s="106"/>
      <c r="O226" s="60" t="s">
        <v>687</v>
      </c>
      <c r="P226" s="68"/>
      <c r="Q226" s="106"/>
    </row>
    <row r="227" spans="1:17" s="52" customFormat="1" ht="38.25">
      <c r="A227" s="68" t="s">
        <v>931</v>
      </c>
      <c r="B227" s="106"/>
      <c r="C227" s="68" t="s">
        <v>1013</v>
      </c>
      <c r="D227" s="106"/>
      <c r="E227" s="106"/>
      <c r="F227" s="106"/>
      <c r="G227" s="106"/>
      <c r="H227" s="75" t="s">
        <v>1067</v>
      </c>
      <c r="I227" s="68" t="s">
        <v>686</v>
      </c>
      <c r="J227" s="106"/>
      <c r="K227" s="101">
        <v>5000</v>
      </c>
      <c r="L227" s="101"/>
      <c r="M227" s="101"/>
      <c r="N227" s="106"/>
      <c r="O227" s="60" t="s">
        <v>687</v>
      </c>
      <c r="P227" s="68"/>
      <c r="Q227" s="106"/>
    </row>
    <row r="228" spans="1:17" s="52" customFormat="1" ht="25.5">
      <c r="A228" s="67" t="s">
        <v>929</v>
      </c>
      <c r="B228" s="106"/>
      <c r="C228" s="68" t="s">
        <v>1013</v>
      </c>
      <c r="D228" s="106"/>
      <c r="E228" s="106"/>
      <c r="F228" s="106"/>
      <c r="G228" s="106"/>
      <c r="H228" s="75" t="s">
        <v>1068</v>
      </c>
      <c r="I228" s="68" t="s">
        <v>686</v>
      </c>
      <c r="J228" s="106"/>
      <c r="K228" s="101">
        <v>268000</v>
      </c>
      <c r="L228" s="101"/>
      <c r="M228" s="101"/>
      <c r="N228" s="106"/>
      <c r="O228" s="60" t="s">
        <v>687</v>
      </c>
      <c r="P228" s="72"/>
      <c r="Q228" s="106"/>
    </row>
    <row r="229" spans="1:17" s="52" customFormat="1" ht="25.5">
      <c r="A229" s="74" t="s">
        <v>935</v>
      </c>
      <c r="B229" s="106"/>
      <c r="C229" s="69" t="s">
        <v>1013</v>
      </c>
      <c r="D229" s="106"/>
      <c r="E229" s="106"/>
      <c r="F229" s="106"/>
      <c r="G229" s="106"/>
      <c r="H229" s="92" t="s">
        <v>1069</v>
      </c>
      <c r="I229" s="72" t="s">
        <v>686</v>
      </c>
      <c r="J229" s="106"/>
      <c r="K229" s="101">
        <v>60000</v>
      </c>
      <c r="L229" s="101"/>
      <c r="M229" s="101"/>
      <c r="N229" s="106"/>
      <c r="O229" s="60" t="s">
        <v>687</v>
      </c>
      <c r="P229" s="72"/>
      <c r="Q229" s="106"/>
    </row>
    <row r="230" spans="1:17" s="52" customFormat="1" ht="25.5">
      <c r="A230" s="74" t="s">
        <v>931</v>
      </c>
      <c r="B230" s="106"/>
      <c r="C230" s="69" t="s">
        <v>1013</v>
      </c>
      <c r="D230" s="106"/>
      <c r="E230" s="106"/>
      <c r="F230" s="106"/>
      <c r="G230" s="106"/>
      <c r="H230" s="92" t="s">
        <v>1070</v>
      </c>
      <c r="I230" s="72" t="s">
        <v>686</v>
      </c>
      <c r="J230" s="106"/>
      <c r="K230" s="101">
        <v>60000</v>
      </c>
      <c r="L230" s="101"/>
      <c r="M230" s="101"/>
      <c r="N230" s="106"/>
      <c r="O230" s="60" t="s">
        <v>687</v>
      </c>
      <c r="P230" s="72"/>
      <c r="Q230" s="106"/>
    </row>
    <row r="231" spans="1:17" s="52" customFormat="1" ht="15">
      <c r="A231" s="72" t="s">
        <v>928</v>
      </c>
      <c r="B231" s="106"/>
      <c r="C231" s="68" t="s">
        <v>1013</v>
      </c>
      <c r="D231" s="106"/>
      <c r="E231" s="106"/>
      <c r="F231" s="106"/>
      <c r="G231" s="106"/>
      <c r="H231" s="97" t="s">
        <v>1071</v>
      </c>
      <c r="I231" s="72" t="s">
        <v>686</v>
      </c>
      <c r="J231" s="106"/>
      <c r="K231" s="101">
        <v>130000</v>
      </c>
      <c r="L231" s="101"/>
      <c r="M231" s="101"/>
      <c r="N231" s="106"/>
      <c r="O231" s="60" t="s">
        <v>687</v>
      </c>
      <c r="P231" s="68"/>
      <c r="Q231" s="106"/>
    </row>
    <row r="232" spans="1:17" s="52" customFormat="1" ht="25.5">
      <c r="A232" s="107" t="s">
        <v>929</v>
      </c>
      <c r="B232" s="108"/>
      <c r="C232" s="109" t="s">
        <v>1013</v>
      </c>
      <c r="D232" s="108"/>
      <c r="E232" s="108"/>
      <c r="F232" s="108"/>
      <c r="G232" s="108"/>
      <c r="H232" s="110" t="s">
        <v>1072</v>
      </c>
      <c r="I232" s="109" t="s">
        <v>686</v>
      </c>
      <c r="J232" s="108"/>
      <c r="K232" s="111">
        <v>2000</v>
      </c>
      <c r="L232" s="111"/>
      <c r="M232" s="111"/>
      <c r="N232" s="108"/>
      <c r="O232" s="60" t="s">
        <v>687</v>
      </c>
      <c r="P232" s="108"/>
      <c r="Q232" s="108"/>
    </row>
  </sheetData>
  <dataValidations count="3">
    <dataValidation type="list" allowBlank="1" showInputMessage="1" showErrorMessage="1" sqref="D4 I4 I78 D36 D126:D156 I126:I152 I154:I156 I80:I124 D80:D124 D38:D39 D41:D78 I38:I76 I183:I188" xr:uid="{803F982C-91AB-4BB0-B4EF-C74982EC2FDE}">
      <formula1>#REF!</formula1>
    </dataValidation>
    <dataValidation type="list" allowBlank="1" showInputMessage="1" showErrorMessage="1" sqref="D37 I37 I207:I232 I191:I205" xr:uid="{FEEBBF67-89AA-4ADA-BCB5-058D2C093822}">
      <formula1>#REF!</formula1>
    </dataValidation>
    <dataValidation type="list" allowBlank="1" showInputMessage="1" showErrorMessage="1" sqref="D79 D125 I189:I190 I206 I157:I182 D2:D3 D5:D35 D40 I2:I3 I5:I36 I77 I153 J4:J156 I79 I125" xr:uid="{58F33EC7-A941-49BB-B1BC-D08E559BE9F7}"/>
  </dataValidation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AD82-F1C1-4F58-9692-CEF3971532EF}">
  <dimension ref="A1:L78"/>
  <sheetViews>
    <sheetView topLeftCell="F1" workbookViewId="0">
      <selection activeCell="L2" sqref="L2:L77"/>
    </sheetView>
  </sheetViews>
  <sheetFormatPr defaultRowHeight="12.75"/>
  <cols>
    <col min="1" max="1" width="14.28515625" customWidth="1"/>
    <col min="2" max="2" width="25.28515625" bestFit="1" customWidth="1"/>
    <col min="3" max="3" width="46.42578125" bestFit="1" customWidth="1"/>
    <col min="4" max="4" width="68.7109375" style="98" bestFit="1" customWidth="1"/>
    <col min="5" max="5" width="20" customWidth="1"/>
    <col min="6" max="6" width="26.140625" customWidth="1"/>
    <col min="7" max="7" width="26.140625" style="100" bestFit="1" customWidth="1"/>
    <col min="8" max="8" width="33.28515625" customWidth="1"/>
    <col min="9" max="11" width="26.140625" style="100" bestFit="1" customWidth="1"/>
    <col min="12" max="12" width="48.28515625" bestFit="1" customWidth="1"/>
  </cols>
  <sheetData>
    <row r="1" spans="1:12" ht="60">
      <c r="A1" s="65" t="s">
        <v>666</v>
      </c>
      <c r="B1" s="65" t="s">
        <v>1004</v>
      </c>
      <c r="C1" s="66" t="s">
        <v>667</v>
      </c>
      <c r="D1" s="65" t="s">
        <v>1005</v>
      </c>
      <c r="E1" s="65" t="s">
        <v>1006</v>
      </c>
      <c r="F1" s="65" t="s">
        <v>671</v>
      </c>
      <c r="G1" s="99" t="s">
        <v>1007</v>
      </c>
      <c r="H1" s="65" t="s">
        <v>1008</v>
      </c>
      <c r="I1" s="99" t="s">
        <v>1009</v>
      </c>
      <c r="J1" s="99" t="s">
        <v>1010</v>
      </c>
      <c r="K1" s="99" t="s">
        <v>1011</v>
      </c>
      <c r="L1" s="65" t="s">
        <v>1012</v>
      </c>
    </row>
    <row r="2" spans="1:12" ht="15">
      <c r="A2" s="67" t="s">
        <v>935</v>
      </c>
      <c r="B2" s="68"/>
      <c r="C2" s="68" t="s">
        <v>1013</v>
      </c>
      <c r="D2" s="69" t="s">
        <v>1014</v>
      </c>
      <c r="E2" s="68" t="s">
        <v>1015</v>
      </c>
      <c r="F2" s="68" t="s">
        <v>686</v>
      </c>
      <c r="G2" s="101">
        <v>150000</v>
      </c>
      <c r="H2" s="68"/>
      <c r="I2" s="101">
        <v>150000</v>
      </c>
      <c r="J2" s="101"/>
      <c r="K2" s="101"/>
      <c r="L2" s="68"/>
    </row>
    <row r="3" spans="1:12" ht="15">
      <c r="A3" s="67" t="s">
        <v>935</v>
      </c>
      <c r="B3" s="69"/>
      <c r="C3" s="68" t="s">
        <v>1013</v>
      </c>
      <c r="D3" s="69" t="s">
        <v>1016</v>
      </c>
      <c r="E3" s="69" t="s">
        <v>1017</v>
      </c>
      <c r="F3" s="68" t="s">
        <v>686</v>
      </c>
      <c r="G3" s="101">
        <v>35000</v>
      </c>
      <c r="H3" s="69"/>
      <c r="I3" s="101">
        <v>35000</v>
      </c>
      <c r="J3" s="101"/>
      <c r="K3" s="101"/>
      <c r="L3" s="69"/>
    </row>
    <row r="4" spans="1:12" ht="15">
      <c r="A4" s="67" t="s">
        <v>929</v>
      </c>
      <c r="B4" s="69"/>
      <c r="C4" s="68" t="s">
        <v>1013</v>
      </c>
      <c r="D4" s="69" t="s">
        <v>1018</v>
      </c>
      <c r="E4" s="69" t="s">
        <v>1017</v>
      </c>
      <c r="F4" s="68" t="s">
        <v>686</v>
      </c>
      <c r="G4" s="101">
        <v>1100000</v>
      </c>
      <c r="H4" s="69"/>
      <c r="I4" s="101">
        <v>400000</v>
      </c>
      <c r="J4" s="101">
        <v>350000</v>
      </c>
      <c r="K4" s="101">
        <v>350000</v>
      </c>
      <c r="L4" s="69"/>
    </row>
    <row r="5" spans="1:12" ht="15">
      <c r="A5" s="67" t="s">
        <v>929</v>
      </c>
      <c r="B5" s="69"/>
      <c r="C5" s="68" t="s">
        <v>1013</v>
      </c>
      <c r="D5" s="69" t="s">
        <v>1018</v>
      </c>
      <c r="E5" s="68" t="s">
        <v>1019</v>
      </c>
      <c r="F5" s="68" t="s">
        <v>686</v>
      </c>
      <c r="G5" s="101">
        <v>300000</v>
      </c>
      <c r="H5" s="69"/>
      <c r="I5" s="101"/>
      <c r="J5" s="101">
        <v>300000</v>
      </c>
      <c r="K5" s="101"/>
      <c r="L5" s="69"/>
    </row>
    <row r="6" spans="1:12" ht="15">
      <c r="A6" s="68" t="s">
        <v>931</v>
      </c>
      <c r="B6" s="71"/>
      <c r="C6" s="68" t="s">
        <v>1013</v>
      </c>
      <c r="D6" s="75" t="s">
        <v>1020</v>
      </c>
      <c r="E6" s="68" t="s">
        <v>1021</v>
      </c>
      <c r="F6" s="68" t="s">
        <v>686</v>
      </c>
      <c r="G6" s="101">
        <v>1000</v>
      </c>
      <c r="H6" s="68"/>
      <c r="I6" s="101">
        <v>1000</v>
      </c>
      <c r="J6" s="101"/>
      <c r="K6" s="101"/>
      <c r="L6" s="68"/>
    </row>
    <row r="7" spans="1:12" ht="15">
      <c r="A7" s="72" t="s">
        <v>928</v>
      </c>
      <c r="B7" s="72"/>
      <c r="C7" s="68" t="s">
        <v>1013</v>
      </c>
      <c r="D7" s="92" t="s">
        <v>1022</v>
      </c>
      <c r="E7" s="72" t="s">
        <v>1021</v>
      </c>
      <c r="F7" s="72" t="s">
        <v>686</v>
      </c>
      <c r="G7" s="101">
        <v>130000</v>
      </c>
      <c r="H7" s="73"/>
      <c r="I7" s="101"/>
      <c r="J7" s="101">
        <v>130000</v>
      </c>
      <c r="K7" s="101"/>
      <c r="L7" s="72"/>
    </row>
    <row r="8" spans="1:12" ht="15">
      <c r="A8" s="68" t="s">
        <v>1023</v>
      </c>
      <c r="B8" s="68" t="s">
        <v>1024</v>
      </c>
      <c r="C8" s="68" t="s">
        <v>1013</v>
      </c>
      <c r="D8" s="92" t="s">
        <v>1025</v>
      </c>
      <c r="E8" s="68" t="s">
        <v>1021</v>
      </c>
      <c r="F8" s="68" t="s">
        <v>686</v>
      </c>
      <c r="G8" s="101">
        <v>2000</v>
      </c>
      <c r="H8" s="68"/>
      <c r="I8" s="101">
        <v>2000</v>
      </c>
      <c r="J8" s="101"/>
      <c r="K8" s="101"/>
      <c r="L8" s="68"/>
    </row>
    <row r="9" spans="1:12" ht="15">
      <c r="A9" s="72" t="s">
        <v>928</v>
      </c>
      <c r="B9" s="68" t="s">
        <v>929</v>
      </c>
      <c r="C9" s="68" t="s">
        <v>1013</v>
      </c>
      <c r="D9" s="92" t="s">
        <v>1026</v>
      </c>
      <c r="E9" s="72" t="s">
        <v>1021</v>
      </c>
      <c r="F9" s="72" t="s">
        <v>686</v>
      </c>
      <c r="G9" s="101">
        <v>10000</v>
      </c>
      <c r="H9" s="72"/>
      <c r="I9" s="101">
        <v>10000</v>
      </c>
      <c r="J9" s="101"/>
      <c r="K9" s="101"/>
      <c r="L9" s="72"/>
    </row>
    <row r="10" spans="1:12" ht="15">
      <c r="A10" s="72" t="s">
        <v>928</v>
      </c>
      <c r="B10" s="72" t="s">
        <v>944</v>
      </c>
      <c r="C10" s="68" t="s">
        <v>1013</v>
      </c>
      <c r="D10" s="92" t="s">
        <v>1025</v>
      </c>
      <c r="E10" s="72" t="s">
        <v>1021</v>
      </c>
      <c r="F10" s="72" t="s">
        <v>686</v>
      </c>
      <c r="G10" s="101">
        <v>2000</v>
      </c>
      <c r="H10" s="72"/>
      <c r="I10" s="101">
        <v>2000</v>
      </c>
      <c r="J10" s="101"/>
      <c r="K10" s="101"/>
      <c r="L10" s="72"/>
    </row>
    <row r="11" spans="1:12" ht="15">
      <c r="A11" s="67" t="s">
        <v>929</v>
      </c>
      <c r="B11" s="68" t="s">
        <v>945</v>
      </c>
      <c r="C11" s="68" t="s">
        <v>1013</v>
      </c>
      <c r="D11" s="92" t="s">
        <v>1025</v>
      </c>
      <c r="E11" s="68" t="s">
        <v>1021</v>
      </c>
      <c r="F11" s="68" t="s">
        <v>686</v>
      </c>
      <c r="G11" s="101">
        <v>2000</v>
      </c>
      <c r="H11" s="70"/>
      <c r="I11" s="101">
        <v>2000</v>
      </c>
      <c r="J11" s="101"/>
      <c r="K11" s="101"/>
      <c r="L11" s="68"/>
    </row>
    <row r="12" spans="1:12" ht="15">
      <c r="A12" s="74" t="s">
        <v>935</v>
      </c>
      <c r="B12" s="72"/>
      <c r="C12" s="69" t="s">
        <v>1013</v>
      </c>
      <c r="D12" s="92" t="s">
        <v>1027</v>
      </c>
      <c r="E12" s="72" t="s">
        <v>1021</v>
      </c>
      <c r="F12" s="72" t="s">
        <v>686</v>
      </c>
      <c r="G12" s="101">
        <v>3000</v>
      </c>
      <c r="H12" s="72"/>
      <c r="I12" s="101">
        <v>3000</v>
      </c>
      <c r="J12" s="101"/>
      <c r="K12" s="101"/>
      <c r="L12" s="72"/>
    </row>
    <row r="13" spans="1:12" ht="15">
      <c r="A13" s="67" t="s">
        <v>929</v>
      </c>
      <c r="B13" s="68" t="s">
        <v>928</v>
      </c>
      <c r="C13" s="68" t="s">
        <v>1013</v>
      </c>
      <c r="D13" s="92" t="s">
        <v>1026</v>
      </c>
      <c r="E13" s="68" t="s">
        <v>1021</v>
      </c>
      <c r="F13" s="68" t="s">
        <v>686</v>
      </c>
      <c r="G13" s="101">
        <v>10000</v>
      </c>
      <c r="H13" s="70"/>
      <c r="I13" s="101">
        <v>10000</v>
      </c>
      <c r="J13" s="101"/>
      <c r="K13" s="101"/>
      <c r="L13" s="68"/>
    </row>
    <row r="14" spans="1:12" ht="15">
      <c r="A14" s="67" t="s">
        <v>929</v>
      </c>
      <c r="B14" s="68"/>
      <c r="C14" s="68" t="s">
        <v>1013</v>
      </c>
      <c r="D14" s="75" t="s">
        <v>1028</v>
      </c>
      <c r="E14" s="68" t="s">
        <v>1021</v>
      </c>
      <c r="F14" s="68" t="s">
        <v>686</v>
      </c>
      <c r="G14" s="101">
        <v>80000</v>
      </c>
      <c r="H14" s="68"/>
      <c r="I14" s="101">
        <v>80000</v>
      </c>
      <c r="J14" s="101"/>
      <c r="K14" s="101"/>
      <c r="L14" s="68"/>
    </row>
    <row r="15" spans="1:12" ht="15">
      <c r="A15" s="67" t="s">
        <v>929</v>
      </c>
      <c r="B15" s="68"/>
      <c r="C15" s="68" t="s">
        <v>1013</v>
      </c>
      <c r="D15" s="75" t="s">
        <v>1029</v>
      </c>
      <c r="E15" s="68" t="s">
        <v>1021</v>
      </c>
      <c r="F15" s="68" t="s">
        <v>686</v>
      </c>
      <c r="G15" s="101">
        <v>16000</v>
      </c>
      <c r="H15" s="70"/>
      <c r="I15" s="101">
        <v>16000</v>
      </c>
      <c r="J15" s="101"/>
      <c r="K15" s="101"/>
      <c r="L15" s="68"/>
    </row>
    <row r="16" spans="1:12" ht="15">
      <c r="A16" s="72" t="s">
        <v>928</v>
      </c>
      <c r="B16" s="72"/>
      <c r="C16" s="68" t="s">
        <v>1013</v>
      </c>
      <c r="D16" s="92" t="s">
        <v>1030</v>
      </c>
      <c r="E16" s="72" t="s">
        <v>1021</v>
      </c>
      <c r="F16" s="72" t="s">
        <v>686</v>
      </c>
      <c r="G16" s="101">
        <v>8000</v>
      </c>
      <c r="H16" s="72"/>
      <c r="I16" s="101">
        <v>8000</v>
      </c>
      <c r="J16" s="101"/>
      <c r="K16" s="101"/>
      <c r="L16" s="72"/>
    </row>
    <row r="17" spans="1:12" ht="15">
      <c r="A17" s="68" t="s">
        <v>931</v>
      </c>
      <c r="B17" s="68" t="s">
        <v>942</v>
      </c>
      <c r="C17" s="68" t="s">
        <v>1013</v>
      </c>
      <c r="D17" s="75" t="s">
        <v>1031</v>
      </c>
      <c r="E17" s="68" t="s">
        <v>1021</v>
      </c>
      <c r="F17" s="68" t="s">
        <v>686</v>
      </c>
      <c r="G17" s="101">
        <v>140000</v>
      </c>
      <c r="H17" s="68"/>
      <c r="I17" s="101">
        <v>140000</v>
      </c>
      <c r="J17" s="101"/>
      <c r="K17" s="101"/>
      <c r="L17" s="68"/>
    </row>
    <row r="18" spans="1:12" ht="15">
      <c r="A18" s="72" t="s">
        <v>928</v>
      </c>
      <c r="B18" s="72" t="s">
        <v>944</v>
      </c>
      <c r="C18" s="68" t="s">
        <v>1013</v>
      </c>
      <c r="D18" s="75" t="s">
        <v>1031</v>
      </c>
      <c r="E18" s="72" t="s">
        <v>1021</v>
      </c>
      <c r="F18" s="72" t="s">
        <v>686</v>
      </c>
      <c r="G18" s="101">
        <v>140000</v>
      </c>
      <c r="H18" s="72"/>
      <c r="I18" s="101">
        <v>140000</v>
      </c>
      <c r="J18" s="101"/>
      <c r="K18" s="101"/>
      <c r="L18" s="72"/>
    </row>
    <row r="19" spans="1:12" ht="15">
      <c r="A19" s="67" t="s">
        <v>929</v>
      </c>
      <c r="B19" s="68" t="s">
        <v>945</v>
      </c>
      <c r="C19" s="68" t="s">
        <v>1013</v>
      </c>
      <c r="D19" s="75" t="s">
        <v>1031</v>
      </c>
      <c r="E19" s="68" t="s">
        <v>1021</v>
      </c>
      <c r="F19" s="68" t="s">
        <v>686</v>
      </c>
      <c r="G19" s="101">
        <v>140000</v>
      </c>
      <c r="H19" s="70"/>
      <c r="I19" s="101">
        <v>140000</v>
      </c>
      <c r="J19" s="101"/>
      <c r="K19" s="101"/>
      <c r="L19" s="68"/>
    </row>
    <row r="20" spans="1:12" ht="15">
      <c r="A20" s="67" t="s">
        <v>929</v>
      </c>
      <c r="B20" s="68"/>
      <c r="C20" s="68" t="s">
        <v>1013</v>
      </c>
      <c r="D20" s="75" t="s">
        <v>1032</v>
      </c>
      <c r="E20" s="68" t="s">
        <v>1021</v>
      </c>
      <c r="F20" s="68" t="s">
        <v>686</v>
      </c>
      <c r="G20" s="101">
        <v>150000</v>
      </c>
      <c r="H20" s="70"/>
      <c r="I20" s="101">
        <v>150000</v>
      </c>
      <c r="J20" s="101"/>
      <c r="K20" s="101"/>
      <c r="L20" s="68"/>
    </row>
    <row r="21" spans="1:12" ht="15">
      <c r="A21" s="74" t="s">
        <v>935</v>
      </c>
      <c r="B21" s="72"/>
      <c r="C21" s="69" t="s">
        <v>1013</v>
      </c>
      <c r="D21" s="93" t="s">
        <v>1033</v>
      </c>
      <c r="E21" s="72" t="s">
        <v>1021</v>
      </c>
      <c r="F21" s="72" t="s">
        <v>686</v>
      </c>
      <c r="G21" s="101">
        <v>90000</v>
      </c>
      <c r="H21" s="72"/>
      <c r="I21" s="101">
        <v>90000</v>
      </c>
      <c r="J21" s="101"/>
      <c r="K21" s="101"/>
      <c r="L21" s="72"/>
    </row>
    <row r="22" spans="1:12" ht="15">
      <c r="A22" s="74" t="s">
        <v>935</v>
      </c>
      <c r="B22" s="72"/>
      <c r="C22" s="69" t="s">
        <v>1013</v>
      </c>
      <c r="D22" s="94" t="s">
        <v>1034</v>
      </c>
      <c r="E22" s="72" t="s">
        <v>1021</v>
      </c>
      <c r="F22" s="72" t="s">
        <v>686</v>
      </c>
      <c r="G22" s="101">
        <v>130000</v>
      </c>
      <c r="H22" s="72"/>
      <c r="I22" s="101">
        <v>130000</v>
      </c>
      <c r="J22" s="101"/>
      <c r="K22" s="101"/>
      <c r="L22" s="72"/>
    </row>
    <row r="23" spans="1:12" ht="15">
      <c r="A23" s="68" t="s">
        <v>931</v>
      </c>
      <c r="B23" s="68" t="s">
        <v>942</v>
      </c>
      <c r="C23" s="68" t="s">
        <v>1013</v>
      </c>
      <c r="D23" s="75" t="s">
        <v>1035</v>
      </c>
      <c r="E23" s="68" t="s">
        <v>1021</v>
      </c>
      <c r="F23" s="68" t="s">
        <v>686</v>
      </c>
      <c r="G23" s="101">
        <v>50000</v>
      </c>
      <c r="H23" s="68"/>
      <c r="I23" s="101">
        <v>50000</v>
      </c>
      <c r="J23" s="101"/>
      <c r="K23" s="101"/>
      <c r="L23" s="68"/>
    </row>
    <row r="24" spans="1:12" ht="15">
      <c r="A24" s="72" t="s">
        <v>928</v>
      </c>
      <c r="B24" s="68" t="s">
        <v>944</v>
      </c>
      <c r="C24" s="68" t="s">
        <v>1013</v>
      </c>
      <c r="D24" s="75" t="s">
        <v>1035</v>
      </c>
      <c r="E24" s="72" t="s">
        <v>1021</v>
      </c>
      <c r="F24" s="72" t="s">
        <v>686</v>
      </c>
      <c r="G24" s="101">
        <v>50000</v>
      </c>
      <c r="H24" s="72"/>
      <c r="I24" s="101">
        <v>50000</v>
      </c>
      <c r="J24" s="101"/>
      <c r="K24" s="101"/>
      <c r="L24" s="72"/>
    </row>
    <row r="25" spans="1:12" ht="15">
      <c r="A25" s="67" t="s">
        <v>929</v>
      </c>
      <c r="B25" s="68" t="s">
        <v>945</v>
      </c>
      <c r="C25" s="68" t="s">
        <v>1013</v>
      </c>
      <c r="D25" s="75" t="s">
        <v>1035</v>
      </c>
      <c r="E25" s="68" t="s">
        <v>1021</v>
      </c>
      <c r="F25" s="68" t="s">
        <v>686</v>
      </c>
      <c r="G25" s="101">
        <v>50000</v>
      </c>
      <c r="H25" s="70"/>
      <c r="I25" s="101">
        <v>50000</v>
      </c>
      <c r="J25" s="101"/>
      <c r="K25" s="101"/>
      <c r="L25" s="68"/>
    </row>
    <row r="26" spans="1:12" ht="15">
      <c r="A26" s="68" t="s">
        <v>931</v>
      </c>
      <c r="B26" s="68" t="s">
        <v>932</v>
      </c>
      <c r="C26" s="68" t="s">
        <v>1013</v>
      </c>
      <c r="D26" s="75" t="s">
        <v>1036</v>
      </c>
      <c r="E26" s="68" t="s">
        <v>1021</v>
      </c>
      <c r="F26" s="68" t="s">
        <v>686</v>
      </c>
      <c r="G26" s="101">
        <v>16000</v>
      </c>
      <c r="H26" s="68"/>
      <c r="I26" s="101">
        <v>16000</v>
      </c>
      <c r="J26" s="101"/>
      <c r="K26" s="101"/>
      <c r="L26" s="68"/>
    </row>
    <row r="27" spans="1:12" ht="15">
      <c r="A27" s="72" t="s">
        <v>928</v>
      </c>
      <c r="B27" s="68" t="s">
        <v>934</v>
      </c>
      <c r="C27" s="68" t="s">
        <v>1013</v>
      </c>
      <c r="D27" s="75" t="s">
        <v>1036</v>
      </c>
      <c r="E27" s="72" t="s">
        <v>1021</v>
      </c>
      <c r="F27" s="72" t="s">
        <v>686</v>
      </c>
      <c r="G27" s="101">
        <v>16000</v>
      </c>
      <c r="H27" s="68"/>
      <c r="I27" s="101">
        <v>16000</v>
      </c>
      <c r="J27" s="101"/>
      <c r="K27" s="101"/>
      <c r="L27" s="68"/>
    </row>
    <row r="28" spans="1:12" ht="15">
      <c r="A28" s="67" t="s">
        <v>929</v>
      </c>
      <c r="B28" s="68" t="s">
        <v>937</v>
      </c>
      <c r="C28" s="68" t="s">
        <v>1013</v>
      </c>
      <c r="D28" s="75" t="s">
        <v>1036</v>
      </c>
      <c r="E28" s="68" t="s">
        <v>1021</v>
      </c>
      <c r="F28" s="68" t="s">
        <v>686</v>
      </c>
      <c r="G28" s="101">
        <v>10000</v>
      </c>
      <c r="H28" s="70"/>
      <c r="I28" s="101">
        <v>10000</v>
      </c>
      <c r="J28" s="101"/>
      <c r="K28" s="101"/>
      <c r="L28" s="68"/>
    </row>
    <row r="29" spans="1:12" ht="15">
      <c r="A29" s="74" t="s">
        <v>935</v>
      </c>
      <c r="B29" s="68" t="s">
        <v>936</v>
      </c>
      <c r="C29" s="69" t="s">
        <v>1013</v>
      </c>
      <c r="D29" s="75" t="s">
        <v>1036</v>
      </c>
      <c r="E29" s="69" t="s">
        <v>1021</v>
      </c>
      <c r="F29" s="69" t="s">
        <v>686</v>
      </c>
      <c r="G29" s="101">
        <v>16000</v>
      </c>
      <c r="H29" s="69"/>
      <c r="I29" s="101">
        <v>16000</v>
      </c>
      <c r="J29" s="101"/>
      <c r="K29" s="101"/>
      <c r="L29" s="69"/>
    </row>
    <row r="30" spans="1:12" ht="15">
      <c r="A30" s="72" t="s">
        <v>928</v>
      </c>
      <c r="B30" s="72" t="s">
        <v>929</v>
      </c>
      <c r="C30" s="68" t="s">
        <v>1013</v>
      </c>
      <c r="D30" s="75" t="s">
        <v>1037</v>
      </c>
      <c r="E30" s="72" t="s">
        <v>1021</v>
      </c>
      <c r="F30" s="72" t="s">
        <v>686</v>
      </c>
      <c r="G30" s="101">
        <v>200000</v>
      </c>
      <c r="H30" s="72"/>
      <c r="I30" s="101">
        <v>200000</v>
      </c>
      <c r="J30" s="101"/>
      <c r="K30" s="101"/>
      <c r="L30" s="72"/>
    </row>
    <row r="31" spans="1:12" ht="15">
      <c r="A31" s="67" t="s">
        <v>929</v>
      </c>
      <c r="B31" s="68" t="s">
        <v>928</v>
      </c>
      <c r="C31" s="68" t="s">
        <v>1013</v>
      </c>
      <c r="D31" s="75" t="s">
        <v>1037</v>
      </c>
      <c r="E31" s="68" t="s">
        <v>1021</v>
      </c>
      <c r="F31" s="68" t="s">
        <v>686</v>
      </c>
      <c r="G31" s="101">
        <v>250000</v>
      </c>
      <c r="H31" s="70"/>
      <c r="I31" s="101">
        <v>250000</v>
      </c>
      <c r="J31" s="101"/>
      <c r="K31" s="101"/>
      <c r="L31" s="68"/>
    </row>
    <row r="32" spans="1:12" ht="15">
      <c r="A32" s="76" t="s">
        <v>931</v>
      </c>
      <c r="B32" s="68"/>
      <c r="C32" s="68" t="s">
        <v>1013</v>
      </c>
      <c r="D32" s="75" t="s">
        <v>1038</v>
      </c>
      <c r="E32" s="68" t="s">
        <v>1021</v>
      </c>
      <c r="F32" s="68" t="s">
        <v>686</v>
      </c>
      <c r="G32" s="101">
        <v>100000</v>
      </c>
      <c r="H32" s="68"/>
      <c r="I32" s="101">
        <v>100000</v>
      </c>
      <c r="J32" s="101"/>
      <c r="K32" s="101"/>
      <c r="L32" s="68"/>
    </row>
    <row r="33" spans="1:12" ht="15">
      <c r="A33" s="72" t="s">
        <v>928</v>
      </c>
      <c r="B33" s="72" t="s">
        <v>929</v>
      </c>
      <c r="C33" s="68" t="s">
        <v>1013</v>
      </c>
      <c r="D33" s="75" t="s">
        <v>1038</v>
      </c>
      <c r="E33" s="72" t="s">
        <v>1021</v>
      </c>
      <c r="F33" s="72" t="s">
        <v>686</v>
      </c>
      <c r="G33" s="101">
        <v>140000</v>
      </c>
      <c r="H33" s="72"/>
      <c r="I33" s="101">
        <v>140000</v>
      </c>
      <c r="J33" s="101"/>
      <c r="K33" s="101"/>
      <c r="L33" s="68" t="s">
        <v>1039</v>
      </c>
    </row>
    <row r="34" spans="1:12" ht="15">
      <c r="A34" s="67" t="s">
        <v>929</v>
      </c>
      <c r="B34" s="68" t="s">
        <v>928</v>
      </c>
      <c r="C34" s="68" t="s">
        <v>1013</v>
      </c>
      <c r="D34" s="75" t="s">
        <v>1038</v>
      </c>
      <c r="E34" s="68" t="s">
        <v>1021</v>
      </c>
      <c r="F34" s="68" t="s">
        <v>686</v>
      </c>
      <c r="G34" s="101">
        <v>140000</v>
      </c>
      <c r="H34" s="70"/>
      <c r="I34" s="101">
        <v>140000</v>
      </c>
      <c r="J34" s="101"/>
      <c r="K34" s="101"/>
      <c r="L34" s="68" t="s">
        <v>1039</v>
      </c>
    </row>
    <row r="35" spans="1:12" ht="15">
      <c r="A35" s="72" t="s">
        <v>928</v>
      </c>
      <c r="B35" s="72"/>
      <c r="C35" s="68" t="s">
        <v>1013</v>
      </c>
      <c r="D35" s="95" t="s">
        <v>1040</v>
      </c>
      <c r="E35" s="72" t="s">
        <v>1021</v>
      </c>
      <c r="F35" s="72" t="s">
        <v>686</v>
      </c>
      <c r="G35" s="101">
        <v>590000</v>
      </c>
      <c r="H35" s="72"/>
      <c r="I35" s="101">
        <v>590000</v>
      </c>
      <c r="J35" s="101"/>
      <c r="K35" s="101"/>
      <c r="L35" s="72"/>
    </row>
    <row r="36" spans="1:12" ht="15">
      <c r="A36" s="67" t="s">
        <v>929</v>
      </c>
      <c r="B36" s="68"/>
      <c r="C36" s="68" t="s">
        <v>1013</v>
      </c>
      <c r="D36" s="94" t="s">
        <v>1041</v>
      </c>
      <c r="E36" s="68" t="s">
        <v>1021</v>
      </c>
      <c r="F36" s="68" t="s">
        <v>686</v>
      </c>
      <c r="G36" s="101">
        <v>180000</v>
      </c>
      <c r="H36" s="70"/>
      <c r="I36" s="101">
        <v>180000</v>
      </c>
      <c r="J36" s="101"/>
      <c r="K36" s="101"/>
      <c r="L36" s="68"/>
    </row>
    <row r="37" spans="1:12" ht="15">
      <c r="A37" s="67" t="s">
        <v>929</v>
      </c>
      <c r="B37" s="68"/>
      <c r="C37" s="68" t="s">
        <v>1013</v>
      </c>
      <c r="D37" s="75" t="s">
        <v>1042</v>
      </c>
      <c r="E37" s="68" t="s">
        <v>1021</v>
      </c>
      <c r="F37" s="68" t="s">
        <v>686</v>
      </c>
      <c r="G37" s="101">
        <v>2000</v>
      </c>
      <c r="H37" s="70"/>
      <c r="I37" s="101">
        <v>2000</v>
      </c>
      <c r="J37" s="101"/>
      <c r="K37" s="101"/>
      <c r="L37" s="68"/>
    </row>
    <row r="38" spans="1:12" ht="15">
      <c r="A38" s="72" t="s">
        <v>928</v>
      </c>
      <c r="B38" s="68" t="s">
        <v>929</v>
      </c>
      <c r="C38" s="68" t="s">
        <v>1013</v>
      </c>
      <c r="D38" s="75" t="s">
        <v>1043</v>
      </c>
      <c r="E38" s="72" t="s">
        <v>1021</v>
      </c>
      <c r="F38" s="72" t="s">
        <v>686</v>
      </c>
      <c r="G38" s="101">
        <v>5000</v>
      </c>
      <c r="H38" s="68"/>
      <c r="I38" s="101">
        <v>5000</v>
      </c>
      <c r="J38" s="101"/>
      <c r="K38" s="101"/>
      <c r="L38" s="68"/>
    </row>
    <row r="39" spans="1:12" ht="15">
      <c r="A39" s="67" t="s">
        <v>929</v>
      </c>
      <c r="B39" s="68" t="s">
        <v>928</v>
      </c>
      <c r="C39" s="68" t="s">
        <v>1013</v>
      </c>
      <c r="D39" s="75" t="s">
        <v>1043</v>
      </c>
      <c r="E39" s="68" t="s">
        <v>1021</v>
      </c>
      <c r="F39" s="68" t="s">
        <v>686</v>
      </c>
      <c r="G39" s="101">
        <v>5000</v>
      </c>
      <c r="H39" s="70"/>
      <c r="I39" s="101">
        <v>5000</v>
      </c>
      <c r="J39" s="101"/>
      <c r="K39" s="101"/>
      <c r="L39" s="68"/>
    </row>
    <row r="40" spans="1:12" ht="15">
      <c r="A40" s="67" t="s">
        <v>929</v>
      </c>
      <c r="B40" s="68"/>
      <c r="C40" s="68" t="s">
        <v>1013</v>
      </c>
      <c r="D40" s="75" t="s">
        <v>1044</v>
      </c>
      <c r="E40" s="68" t="s">
        <v>1021</v>
      </c>
      <c r="F40" s="68" t="s">
        <v>686</v>
      </c>
      <c r="G40" s="101">
        <v>1000</v>
      </c>
      <c r="H40" s="70"/>
      <c r="I40" s="101">
        <v>1000</v>
      </c>
      <c r="J40" s="101"/>
      <c r="K40" s="101"/>
      <c r="L40" s="68"/>
    </row>
    <row r="41" spans="1:12" ht="25.5">
      <c r="A41" s="68" t="s">
        <v>1023</v>
      </c>
      <c r="B41" s="68" t="s">
        <v>1045</v>
      </c>
      <c r="C41" s="68" t="s">
        <v>1013</v>
      </c>
      <c r="D41" s="75" t="s">
        <v>1046</v>
      </c>
      <c r="E41" s="68" t="s">
        <v>1021</v>
      </c>
      <c r="F41" s="68" t="s">
        <v>686</v>
      </c>
      <c r="G41" s="101">
        <v>1500</v>
      </c>
      <c r="H41" s="68"/>
      <c r="I41" s="101">
        <v>1500</v>
      </c>
      <c r="J41" s="101"/>
      <c r="K41" s="101"/>
      <c r="L41" s="68"/>
    </row>
    <row r="42" spans="1:12" ht="25.5">
      <c r="A42" s="72" t="s">
        <v>928</v>
      </c>
      <c r="B42" s="68" t="s">
        <v>1023</v>
      </c>
      <c r="C42" s="68" t="s">
        <v>1013</v>
      </c>
      <c r="D42" s="92" t="s">
        <v>1046</v>
      </c>
      <c r="E42" s="72" t="s">
        <v>1021</v>
      </c>
      <c r="F42" s="72" t="s">
        <v>686</v>
      </c>
      <c r="G42" s="101">
        <v>1500</v>
      </c>
      <c r="H42" s="72"/>
      <c r="I42" s="101">
        <v>1500</v>
      </c>
      <c r="J42" s="101"/>
      <c r="K42" s="101"/>
      <c r="L42" s="72"/>
    </row>
    <row r="43" spans="1:12" ht="15">
      <c r="A43" s="72" t="s">
        <v>928</v>
      </c>
      <c r="B43" s="68" t="s">
        <v>929</v>
      </c>
      <c r="C43" s="68" t="s">
        <v>1013</v>
      </c>
      <c r="D43" s="75" t="s">
        <v>1047</v>
      </c>
      <c r="E43" s="72" t="s">
        <v>1021</v>
      </c>
      <c r="F43" s="72" t="s">
        <v>686</v>
      </c>
      <c r="G43" s="101">
        <v>3000</v>
      </c>
      <c r="H43" s="68"/>
      <c r="I43" s="101">
        <v>3000</v>
      </c>
      <c r="J43" s="101"/>
      <c r="K43" s="101"/>
      <c r="L43" s="68"/>
    </row>
    <row r="44" spans="1:12" ht="15">
      <c r="A44" s="67" t="s">
        <v>929</v>
      </c>
      <c r="B44" s="68" t="s">
        <v>928</v>
      </c>
      <c r="C44" s="68" t="s">
        <v>1013</v>
      </c>
      <c r="D44" s="75" t="s">
        <v>1047</v>
      </c>
      <c r="E44" s="68" t="s">
        <v>1021</v>
      </c>
      <c r="F44" s="68" t="s">
        <v>686</v>
      </c>
      <c r="G44" s="101">
        <v>3000</v>
      </c>
      <c r="H44" s="70"/>
      <c r="I44" s="101">
        <v>3000</v>
      </c>
      <c r="J44" s="101"/>
      <c r="K44" s="101"/>
      <c r="L44" s="68"/>
    </row>
    <row r="45" spans="1:12" ht="15">
      <c r="A45" s="68" t="s">
        <v>931</v>
      </c>
      <c r="B45" s="68" t="s">
        <v>942</v>
      </c>
      <c r="C45" s="68" t="s">
        <v>1013</v>
      </c>
      <c r="D45" s="75" t="s">
        <v>1048</v>
      </c>
      <c r="E45" s="68" t="s">
        <v>1021</v>
      </c>
      <c r="F45" s="68" t="s">
        <v>686</v>
      </c>
      <c r="G45" s="101">
        <v>20000</v>
      </c>
      <c r="H45" s="68"/>
      <c r="I45" s="101">
        <v>20000</v>
      </c>
      <c r="J45" s="101"/>
      <c r="K45" s="101"/>
      <c r="L45" s="68"/>
    </row>
    <row r="46" spans="1:12" ht="15">
      <c r="A46" s="72" t="s">
        <v>928</v>
      </c>
      <c r="B46" s="68" t="s">
        <v>944</v>
      </c>
      <c r="C46" s="68" t="s">
        <v>1013</v>
      </c>
      <c r="D46" s="92" t="s">
        <v>1049</v>
      </c>
      <c r="E46" s="72" t="s">
        <v>1021</v>
      </c>
      <c r="F46" s="72" t="s">
        <v>686</v>
      </c>
      <c r="G46" s="101">
        <v>20000</v>
      </c>
      <c r="H46" s="72"/>
      <c r="I46" s="101">
        <v>20000</v>
      </c>
      <c r="J46" s="101"/>
      <c r="K46" s="101"/>
      <c r="L46" s="72"/>
    </row>
    <row r="47" spans="1:12" ht="15">
      <c r="A47" s="67" t="s">
        <v>929</v>
      </c>
      <c r="B47" s="68" t="s">
        <v>945</v>
      </c>
      <c r="C47" s="68" t="s">
        <v>1013</v>
      </c>
      <c r="D47" s="75" t="s">
        <v>1048</v>
      </c>
      <c r="E47" s="68" t="s">
        <v>1021</v>
      </c>
      <c r="F47" s="68" t="s">
        <v>686</v>
      </c>
      <c r="G47" s="101">
        <v>20000</v>
      </c>
      <c r="H47" s="70"/>
      <c r="I47" s="101">
        <v>20000</v>
      </c>
      <c r="J47" s="101"/>
      <c r="K47" s="101"/>
      <c r="L47" s="68"/>
    </row>
    <row r="48" spans="1:12" ht="57">
      <c r="A48" s="68" t="s">
        <v>1023</v>
      </c>
      <c r="B48" s="76" t="s">
        <v>942</v>
      </c>
      <c r="C48" s="68" t="s">
        <v>1013</v>
      </c>
      <c r="D48" s="77" t="s">
        <v>1050</v>
      </c>
      <c r="E48" s="68" t="s">
        <v>1021</v>
      </c>
      <c r="F48" s="68" t="s">
        <v>686</v>
      </c>
      <c r="G48" s="101">
        <v>12000</v>
      </c>
      <c r="H48" s="68"/>
      <c r="I48" s="101">
        <v>12000</v>
      </c>
      <c r="J48" s="101"/>
      <c r="K48" s="101"/>
      <c r="L48" s="68"/>
    </row>
    <row r="49" spans="1:12" ht="57">
      <c r="A49" s="72" t="s">
        <v>928</v>
      </c>
      <c r="B49" s="76" t="s">
        <v>944</v>
      </c>
      <c r="C49" s="68" t="s">
        <v>1013</v>
      </c>
      <c r="D49" s="96" t="s">
        <v>1050</v>
      </c>
      <c r="E49" s="72" t="s">
        <v>1021</v>
      </c>
      <c r="F49" s="72" t="s">
        <v>686</v>
      </c>
      <c r="G49" s="101">
        <v>6000</v>
      </c>
      <c r="H49" s="72"/>
      <c r="I49" s="101">
        <v>6000</v>
      </c>
      <c r="J49" s="101"/>
      <c r="K49" s="101"/>
      <c r="L49" s="72"/>
    </row>
    <row r="50" spans="1:12" ht="57">
      <c r="A50" s="67" t="s">
        <v>929</v>
      </c>
      <c r="B50" s="76" t="s">
        <v>945</v>
      </c>
      <c r="C50" s="68" t="s">
        <v>1013</v>
      </c>
      <c r="D50" s="77" t="s">
        <v>1050</v>
      </c>
      <c r="E50" s="68" t="s">
        <v>1021</v>
      </c>
      <c r="F50" s="68" t="s">
        <v>686</v>
      </c>
      <c r="G50" s="101">
        <v>120000</v>
      </c>
      <c r="H50" s="70"/>
      <c r="I50" s="101">
        <v>120000</v>
      </c>
      <c r="J50" s="101"/>
      <c r="K50" s="101"/>
      <c r="L50" s="68"/>
    </row>
    <row r="51" spans="1:12" ht="15">
      <c r="A51" s="67" t="s">
        <v>929</v>
      </c>
      <c r="B51" s="68" t="s">
        <v>928</v>
      </c>
      <c r="C51" s="68" t="s">
        <v>1013</v>
      </c>
      <c r="D51" s="75" t="s">
        <v>1051</v>
      </c>
      <c r="E51" s="68" t="s">
        <v>1021</v>
      </c>
      <c r="F51" s="68" t="s">
        <v>686</v>
      </c>
      <c r="G51" s="101">
        <v>75000</v>
      </c>
      <c r="H51" s="70"/>
      <c r="I51" s="101">
        <v>75000</v>
      </c>
      <c r="J51" s="101"/>
      <c r="K51" s="101"/>
      <c r="L51" s="68"/>
    </row>
    <row r="52" spans="1:12" ht="15">
      <c r="A52" s="67" t="s">
        <v>929</v>
      </c>
      <c r="B52" s="68"/>
      <c r="C52" s="68" t="s">
        <v>1013</v>
      </c>
      <c r="D52" s="75" t="s">
        <v>1052</v>
      </c>
      <c r="E52" s="68" t="s">
        <v>1021</v>
      </c>
      <c r="F52" s="68" t="s">
        <v>686</v>
      </c>
      <c r="G52" s="101">
        <v>10000</v>
      </c>
      <c r="H52" s="70"/>
      <c r="I52" s="101">
        <v>10000</v>
      </c>
      <c r="J52" s="101"/>
      <c r="K52" s="101"/>
      <c r="L52" s="68"/>
    </row>
    <row r="53" spans="1:12" ht="25.5">
      <c r="A53" s="68" t="s">
        <v>931</v>
      </c>
      <c r="B53" s="68" t="s">
        <v>932</v>
      </c>
      <c r="C53" s="68" t="s">
        <v>1013</v>
      </c>
      <c r="D53" s="75" t="s">
        <v>1053</v>
      </c>
      <c r="E53" s="68" t="s">
        <v>1021</v>
      </c>
      <c r="F53" s="68" t="s">
        <v>686</v>
      </c>
      <c r="G53" s="101">
        <v>35000</v>
      </c>
      <c r="H53" s="68"/>
      <c r="I53" s="101">
        <v>35000</v>
      </c>
      <c r="J53" s="101"/>
      <c r="K53" s="101"/>
      <c r="L53" s="68"/>
    </row>
    <row r="54" spans="1:12" ht="25.5">
      <c r="A54" s="72" t="s">
        <v>928</v>
      </c>
      <c r="B54" s="68" t="s">
        <v>934</v>
      </c>
      <c r="C54" s="68" t="s">
        <v>1013</v>
      </c>
      <c r="D54" s="92" t="s">
        <v>1053</v>
      </c>
      <c r="E54" s="72" t="s">
        <v>1021</v>
      </c>
      <c r="F54" s="72" t="s">
        <v>686</v>
      </c>
      <c r="G54" s="101">
        <v>35000</v>
      </c>
      <c r="H54" s="72"/>
      <c r="I54" s="101">
        <v>35000</v>
      </c>
      <c r="J54" s="101"/>
      <c r="K54" s="101"/>
      <c r="L54" s="72"/>
    </row>
    <row r="55" spans="1:12" ht="25.5">
      <c r="A55" s="67" t="s">
        <v>929</v>
      </c>
      <c r="B55" s="68" t="s">
        <v>937</v>
      </c>
      <c r="C55" s="68" t="s">
        <v>1013</v>
      </c>
      <c r="D55" s="75" t="s">
        <v>1054</v>
      </c>
      <c r="E55" s="68" t="s">
        <v>1021</v>
      </c>
      <c r="F55" s="68" t="s">
        <v>686</v>
      </c>
      <c r="G55" s="101">
        <v>35000</v>
      </c>
      <c r="H55" s="70"/>
      <c r="I55" s="101">
        <v>35000</v>
      </c>
      <c r="J55" s="101"/>
      <c r="K55" s="101"/>
      <c r="L55" s="68"/>
    </row>
    <row r="56" spans="1:12" ht="30">
      <c r="A56" s="74" t="s">
        <v>935</v>
      </c>
      <c r="B56" s="68" t="s">
        <v>936</v>
      </c>
      <c r="C56" s="69" t="s">
        <v>1013</v>
      </c>
      <c r="D56" s="78" t="s">
        <v>1054</v>
      </c>
      <c r="E56" s="69" t="s">
        <v>1021</v>
      </c>
      <c r="F56" s="69" t="s">
        <v>686</v>
      </c>
      <c r="G56" s="101">
        <v>35000</v>
      </c>
      <c r="H56" s="69"/>
      <c r="I56" s="101">
        <v>35000</v>
      </c>
      <c r="J56" s="101"/>
      <c r="K56" s="101"/>
      <c r="L56" s="69"/>
    </row>
    <row r="57" spans="1:12" ht="15">
      <c r="A57" s="72" t="s">
        <v>928</v>
      </c>
      <c r="B57" s="72"/>
      <c r="C57" s="68" t="s">
        <v>1013</v>
      </c>
      <c r="D57" s="92" t="s">
        <v>1055</v>
      </c>
      <c r="E57" s="72" t="s">
        <v>1021</v>
      </c>
      <c r="F57" s="72" t="s">
        <v>686</v>
      </c>
      <c r="G57" s="101">
        <v>8000</v>
      </c>
      <c r="H57" s="73"/>
      <c r="I57" s="101"/>
      <c r="J57" s="101">
        <v>8000</v>
      </c>
      <c r="K57" s="101"/>
      <c r="L57" s="72"/>
    </row>
    <row r="58" spans="1:12" ht="51">
      <c r="A58" s="68" t="s">
        <v>931</v>
      </c>
      <c r="B58" s="68" t="s">
        <v>932</v>
      </c>
      <c r="C58" s="68" t="s">
        <v>1013</v>
      </c>
      <c r="D58" s="75" t="s">
        <v>1056</v>
      </c>
      <c r="E58" s="68" t="s">
        <v>1021</v>
      </c>
      <c r="F58" s="68" t="s">
        <v>686</v>
      </c>
      <c r="G58" s="101">
        <v>4000</v>
      </c>
      <c r="H58" s="68"/>
      <c r="I58" s="101">
        <v>4000</v>
      </c>
      <c r="J58" s="101"/>
      <c r="K58" s="101"/>
      <c r="L58" s="68"/>
    </row>
    <row r="59" spans="1:12" ht="51">
      <c r="A59" s="72" t="s">
        <v>928</v>
      </c>
      <c r="B59" s="68" t="s">
        <v>934</v>
      </c>
      <c r="C59" s="68" t="s">
        <v>1013</v>
      </c>
      <c r="D59" s="92" t="s">
        <v>1057</v>
      </c>
      <c r="E59" s="72" t="s">
        <v>1021</v>
      </c>
      <c r="F59" s="72" t="s">
        <v>686</v>
      </c>
      <c r="G59" s="101">
        <v>2000</v>
      </c>
      <c r="H59" s="72"/>
      <c r="I59" s="101">
        <v>2000</v>
      </c>
      <c r="J59" s="101"/>
      <c r="K59" s="101"/>
      <c r="L59" s="72"/>
    </row>
    <row r="60" spans="1:12" ht="51">
      <c r="A60" s="67" t="s">
        <v>929</v>
      </c>
      <c r="B60" s="68" t="s">
        <v>937</v>
      </c>
      <c r="C60" s="68" t="s">
        <v>1013</v>
      </c>
      <c r="D60" s="92" t="s">
        <v>1057</v>
      </c>
      <c r="E60" s="68" t="s">
        <v>1021</v>
      </c>
      <c r="F60" s="68" t="s">
        <v>686</v>
      </c>
      <c r="G60" s="101">
        <v>2000</v>
      </c>
      <c r="H60" s="70"/>
      <c r="I60" s="101">
        <v>2000</v>
      </c>
      <c r="J60" s="101"/>
      <c r="K60" s="101"/>
      <c r="L60" s="68"/>
    </row>
    <row r="61" spans="1:12" ht="51">
      <c r="A61" s="74" t="s">
        <v>935</v>
      </c>
      <c r="B61" s="68" t="s">
        <v>936</v>
      </c>
      <c r="C61" s="69" t="s">
        <v>1013</v>
      </c>
      <c r="D61" s="92" t="s">
        <v>1057</v>
      </c>
      <c r="E61" s="72" t="s">
        <v>1021</v>
      </c>
      <c r="F61" s="72" t="s">
        <v>686</v>
      </c>
      <c r="G61" s="101">
        <v>2000</v>
      </c>
      <c r="H61" s="72"/>
      <c r="I61" s="101">
        <v>2000</v>
      </c>
      <c r="J61" s="101"/>
      <c r="K61" s="101"/>
      <c r="L61" s="72"/>
    </row>
    <row r="62" spans="1:12" ht="15">
      <c r="A62" s="67" t="s">
        <v>929</v>
      </c>
      <c r="B62" s="68"/>
      <c r="C62" s="68" t="s">
        <v>1013</v>
      </c>
      <c r="D62" s="75" t="s">
        <v>1058</v>
      </c>
      <c r="E62" s="68" t="s">
        <v>1021</v>
      </c>
      <c r="F62" s="68" t="s">
        <v>686</v>
      </c>
      <c r="G62" s="101">
        <v>160000</v>
      </c>
      <c r="H62" s="70"/>
      <c r="I62" s="101">
        <v>160000</v>
      </c>
      <c r="J62" s="101"/>
      <c r="K62" s="101"/>
      <c r="L62" s="68"/>
    </row>
    <row r="63" spans="1:12" ht="15">
      <c r="A63" s="67" t="s">
        <v>929</v>
      </c>
      <c r="B63" s="68"/>
      <c r="C63" s="68" t="s">
        <v>1013</v>
      </c>
      <c r="D63" s="75" t="s">
        <v>1059</v>
      </c>
      <c r="E63" s="68" t="s">
        <v>1021</v>
      </c>
      <c r="F63" s="68" t="s">
        <v>686</v>
      </c>
      <c r="G63" s="101">
        <v>268000</v>
      </c>
      <c r="H63" s="70"/>
      <c r="I63" s="101">
        <v>268000</v>
      </c>
      <c r="J63" s="101"/>
      <c r="K63" s="101"/>
      <c r="L63" s="68"/>
    </row>
    <row r="64" spans="1:12" ht="15">
      <c r="A64" s="72" t="s">
        <v>928</v>
      </c>
      <c r="B64" s="72" t="s">
        <v>931</v>
      </c>
      <c r="C64" s="68" t="s">
        <v>1013</v>
      </c>
      <c r="D64" s="92" t="s">
        <v>1060</v>
      </c>
      <c r="E64" s="72" t="s">
        <v>1021</v>
      </c>
      <c r="F64" s="72" t="s">
        <v>686</v>
      </c>
      <c r="G64" s="101">
        <v>12000</v>
      </c>
      <c r="H64" s="72"/>
      <c r="I64" s="101">
        <v>12000</v>
      </c>
      <c r="J64" s="101"/>
      <c r="K64" s="101"/>
      <c r="L64" s="72"/>
    </row>
    <row r="65" spans="1:12" ht="15">
      <c r="A65" s="74" t="s">
        <v>935</v>
      </c>
      <c r="B65" s="72"/>
      <c r="C65" s="69" t="s">
        <v>1013</v>
      </c>
      <c r="D65" s="92" t="s">
        <v>1061</v>
      </c>
      <c r="E65" s="72" t="s">
        <v>1021</v>
      </c>
      <c r="F65" s="72" t="s">
        <v>686</v>
      </c>
      <c r="G65" s="101">
        <v>45000</v>
      </c>
      <c r="H65" s="72"/>
      <c r="I65" s="101">
        <v>45000</v>
      </c>
      <c r="J65" s="101"/>
      <c r="K65" s="101"/>
      <c r="L65" s="72"/>
    </row>
    <row r="66" spans="1:12" ht="15">
      <c r="A66" s="67" t="s">
        <v>929</v>
      </c>
      <c r="B66" s="68"/>
      <c r="C66" s="68" t="s">
        <v>1013</v>
      </c>
      <c r="D66" s="75" t="s">
        <v>1062</v>
      </c>
      <c r="E66" s="68" t="s">
        <v>1021</v>
      </c>
      <c r="F66" s="68" t="s">
        <v>686</v>
      </c>
      <c r="G66" s="101">
        <v>7500</v>
      </c>
      <c r="H66" s="70"/>
      <c r="I66" s="101">
        <v>7500</v>
      </c>
      <c r="J66" s="101"/>
      <c r="K66" s="101"/>
      <c r="L66" s="68"/>
    </row>
    <row r="67" spans="1:12" ht="15">
      <c r="A67" s="72" t="s">
        <v>928</v>
      </c>
      <c r="B67" s="72" t="s">
        <v>929</v>
      </c>
      <c r="C67" s="68" t="s">
        <v>1013</v>
      </c>
      <c r="D67" s="75" t="s">
        <v>1051</v>
      </c>
      <c r="E67" s="72" t="s">
        <v>1021</v>
      </c>
      <c r="F67" s="72" t="s">
        <v>686</v>
      </c>
      <c r="G67" s="101">
        <v>75000</v>
      </c>
      <c r="H67" s="72"/>
      <c r="I67" s="101">
        <v>75000</v>
      </c>
      <c r="J67" s="101"/>
      <c r="K67" s="101"/>
      <c r="L67" s="72"/>
    </row>
    <row r="68" spans="1:12" ht="15">
      <c r="A68" s="68" t="s">
        <v>931</v>
      </c>
      <c r="B68" s="72" t="s">
        <v>928</v>
      </c>
      <c r="C68" s="68" t="s">
        <v>1013</v>
      </c>
      <c r="D68" s="92" t="s">
        <v>1060</v>
      </c>
      <c r="E68" s="68" t="s">
        <v>1021</v>
      </c>
      <c r="F68" s="68" t="s">
        <v>686</v>
      </c>
      <c r="G68" s="101">
        <v>12000</v>
      </c>
      <c r="H68" s="68"/>
      <c r="I68" s="101">
        <v>12000</v>
      </c>
      <c r="J68" s="101"/>
      <c r="K68" s="101"/>
      <c r="L68" s="68"/>
    </row>
    <row r="69" spans="1:12" ht="25.5">
      <c r="A69" s="68" t="s">
        <v>931</v>
      </c>
      <c r="B69" s="68"/>
      <c r="C69" s="68" t="s">
        <v>1013</v>
      </c>
      <c r="D69" s="75" t="s">
        <v>1063</v>
      </c>
      <c r="E69" s="68" t="s">
        <v>1021</v>
      </c>
      <c r="F69" s="68" t="s">
        <v>686</v>
      </c>
      <c r="G69" s="101">
        <v>230000</v>
      </c>
      <c r="H69" s="68"/>
      <c r="I69" s="101">
        <v>230000</v>
      </c>
      <c r="J69" s="101"/>
      <c r="K69" s="101"/>
      <c r="L69" s="68" t="s">
        <v>1064</v>
      </c>
    </row>
    <row r="70" spans="1:12" ht="15">
      <c r="A70" s="68" t="s">
        <v>931</v>
      </c>
      <c r="B70" s="71"/>
      <c r="C70" s="68" t="s">
        <v>1013</v>
      </c>
      <c r="D70" s="75" t="s">
        <v>1065</v>
      </c>
      <c r="E70" s="68" t="s">
        <v>1021</v>
      </c>
      <c r="F70" s="68" t="s">
        <v>686</v>
      </c>
      <c r="G70" s="101">
        <v>2000</v>
      </c>
      <c r="H70" s="68"/>
      <c r="I70" s="101">
        <v>2000</v>
      </c>
      <c r="J70" s="101"/>
      <c r="K70" s="101"/>
      <c r="L70" s="68"/>
    </row>
    <row r="71" spans="1:12" ht="25.5">
      <c r="A71" s="68" t="s">
        <v>931</v>
      </c>
      <c r="B71" s="71"/>
      <c r="C71" s="68" t="s">
        <v>1013</v>
      </c>
      <c r="D71" s="75" t="s">
        <v>1066</v>
      </c>
      <c r="E71" s="68" t="s">
        <v>1021</v>
      </c>
      <c r="F71" s="68" t="s">
        <v>686</v>
      </c>
      <c r="G71" s="101">
        <v>2000</v>
      </c>
      <c r="H71" s="68"/>
      <c r="I71" s="101">
        <v>2000</v>
      </c>
      <c r="J71" s="101"/>
      <c r="K71" s="101"/>
      <c r="L71" s="68"/>
    </row>
    <row r="72" spans="1:12" ht="15">
      <c r="A72" s="68" t="s">
        <v>931</v>
      </c>
      <c r="B72" s="71"/>
      <c r="C72" s="68" t="s">
        <v>1013</v>
      </c>
      <c r="D72" s="75" t="s">
        <v>1067</v>
      </c>
      <c r="E72" s="68" t="s">
        <v>1021</v>
      </c>
      <c r="F72" s="68" t="s">
        <v>686</v>
      </c>
      <c r="G72" s="101">
        <v>5000</v>
      </c>
      <c r="H72" s="68"/>
      <c r="I72" s="101">
        <v>5000</v>
      </c>
      <c r="J72" s="101"/>
      <c r="K72" s="101"/>
      <c r="L72" s="68"/>
    </row>
    <row r="73" spans="1:12" ht="15">
      <c r="A73" s="67" t="s">
        <v>929</v>
      </c>
      <c r="B73" s="68"/>
      <c r="C73" s="68" t="s">
        <v>1013</v>
      </c>
      <c r="D73" s="75" t="s">
        <v>1068</v>
      </c>
      <c r="E73" s="68" t="s">
        <v>1021</v>
      </c>
      <c r="F73" s="68" t="s">
        <v>686</v>
      </c>
      <c r="G73" s="101">
        <v>268000</v>
      </c>
      <c r="H73" s="70"/>
      <c r="I73" s="101">
        <v>268000</v>
      </c>
      <c r="J73" s="101"/>
      <c r="K73" s="101"/>
      <c r="L73" s="68"/>
    </row>
    <row r="74" spans="1:12" ht="15">
      <c r="A74" s="74" t="s">
        <v>935</v>
      </c>
      <c r="B74" s="72"/>
      <c r="C74" s="69" t="s">
        <v>1013</v>
      </c>
      <c r="D74" s="92" t="s">
        <v>1069</v>
      </c>
      <c r="E74" s="72" t="s">
        <v>1021</v>
      </c>
      <c r="F74" s="72" t="s">
        <v>686</v>
      </c>
      <c r="G74" s="101">
        <v>60000</v>
      </c>
      <c r="H74" s="72"/>
      <c r="I74" s="101">
        <v>60000</v>
      </c>
      <c r="J74" s="101"/>
      <c r="K74" s="101"/>
      <c r="L74" s="72"/>
    </row>
    <row r="75" spans="1:12" ht="15">
      <c r="A75" s="74" t="s">
        <v>931</v>
      </c>
      <c r="B75" s="72"/>
      <c r="C75" s="69" t="s">
        <v>1013</v>
      </c>
      <c r="D75" s="92" t="s">
        <v>1070</v>
      </c>
      <c r="E75" s="72" t="s">
        <v>1021</v>
      </c>
      <c r="F75" s="72" t="s">
        <v>686</v>
      </c>
      <c r="G75" s="101">
        <v>60000</v>
      </c>
      <c r="H75" s="72"/>
      <c r="I75" s="101">
        <v>60000</v>
      </c>
      <c r="J75" s="101"/>
      <c r="K75" s="101"/>
      <c r="L75" s="72"/>
    </row>
    <row r="76" spans="1:12" ht="15">
      <c r="A76" s="72" t="s">
        <v>928</v>
      </c>
      <c r="B76" s="72"/>
      <c r="C76" s="68" t="s">
        <v>1013</v>
      </c>
      <c r="D76" s="97" t="s">
        <v>1071</v>
      </c>
      <c r="E76" s="72" t="s">
        <v>1021</v>
      </c>
      <c r="F76" s="72" t="s">
        <v>686</v>
      </c>
      <c r="G76" s="101">
        <v>130000</v>
      </c>
      <c r="H76" s="72"/>
      <c r="I76" s="101">
        <v>130000</v>
      </c>
      <c r="J76" s="101"/>
      <c r="K76" s="101"/>
      <c r="L76" s="72"/>
    </row>
    <row r="77" spans="1:12" ht="15">
      <c r="A77" s="67" t="s">
        <v>929</v>
      </c>
      <c r="B77" s="68"/>
      <c r="C77" s="68" t="s">
        <v>1013</v>
      </c>
      <c r="D77" s="75" t="s">
        <v>1072</v>
      </c>
      <c r="E77" s="68" t="s">
        <v>1021</v>
      </c>
      <c r="F77" s="68" t="s">
        <v>686</v>
      </c>
      <c r="G77" s="101">
        <v>2000</v>
      </c>
      <c r="H77" s="70"/>
      <c r="I77" s="101">
        <v>2000</v>
      </c>
      <c r="J77" s="101"/>
      <c r="K77" s="101"/>
      <c r="L77" s="68"/>
    </row>
    <row r="78" spans="1:12">
      <c r="G78" s="59"/>
      <c r="I78" s="59">
        <f>SUM(I2:I77)</f>
        <v>5110500</v>
      </c>
      <c r="J78" s="59">
        <f t="shared" ref="J78:K78" si="0">SUM(J2:J77)</f>
        <v>788000</v>
      </c>
      <c r="K78" s="59">
        <f t="shared" si="0"/>
        <v>350000</v>
      </c>
    </row>
  </sheetData>
  <dataValidations disablePrompts="1" count="3">
    <dataValidation type="list" allowBlank="1" showInputMessage="1" showErrorMessage="1" sqref="F52:F77 E52:E74 E76 E36:F50" xr:uid="{11BE7DA7-B5C3-4541-90BA-DF1936251F87}">
      <formula1>#REF!</formula1>
    </dataValidation>
    <dataValidation type="list" allowBlank="1" showInputMessage="1" showErrorMessage="1" sqref="E28:F33" xr:uid="{916A081E-8EBF-419E-A005-A8A63D2D2C00}">
      <formula1>#REF!</formula1>
    </dataValidation>
    <dataValidation type="list" allowBlank="1" showInputMessage="1" showErrorMessage="1" sqref="F1:F27 E34:F35 E51:F51 E2:E27 E77 E75" xr:uid="{447F8DE9-4FAD-4D16-8445-AF450C83EC51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858B5-610B-4119-BE00-4BC3EBC8C817}">
  <dimension ref="F3:G17"/>
  <sheetViews>
    <sheetView workbookViewId="0">
      <selection activeCell="F3" sqref="F3"/>
    </sheetView>
  </sheetViews>
  <sheetFormatPr defaultRowHeight="12.75"/>
  <cols>
    <col min="6" max="6" width="13.140625" customWidth="1"/>
    <col min="7" max="7" width="33.28515625" customWidth="1"/>
  </cols>
  <sheetData>
    <row r="3" spans="6:7" ht="15.75">
      <c r="F3" s="51" t="s">
        <v>1</v>
      </c>
      <c r="G3" s="51" t="s">
        <v>919</v>
      </c>
    </row>
    <row r="4" spans="6:7" ht="15.75">
      <c r="F4" s="11" t="s">
        <v>920</v>
      </c>
      <c r="G4" s="12" t="s">
        <v>922</v>
      </c>
    </row>
    <row r="5" spans="6:7" ht="24">
      <c r="F5" s="11" t="s">
        <v>823</v>
      </c>
      <c r="G5" s="12" t="s">
        <v>923</v>
      </c>
    </row>
    <row r="6" spans="6:7" ht="15.75">
      <c r="F6" s="11" t="s">
        <v>824</v>
      </c>
      <c r="G6" s="12" t="s">
        <v>694</v>
      </c>
    </row>
    <row r="7" spans="6:7" ht="24">
      <c r="F7" s="11" t="s">
        <v>829</v>
      </c>
      <c r="G7" s="12" t="s">
        <v>924</v>
      </c>
    </row>
    <row r="8" spans="6:7" ht="15.75">
      <c r="F8" s="11" t="s">
        <v>830</v>
      </c>
      <c r="G8" s="12" t="s">
        <v>925</v>
      </c>
    </row>
    <row r="9" spans="6:7" ht="15.75">
      <c r="F9" s="11" t="s">
        <v>835</v>
      </c>
      <c r="G9" s="12" t="s">
        <v>836</v>
      </c>
    </row>
    <row r="10" spans="6:7" ht="15.75">
      <c r="F10" s="11" t="s">
        <v>837</v>
      </c>
      <c r="G10" s="12" t="s">
        <v>838</v>
      </c>
    </row>
    <row r="11" spans="6:7" ht="24">
      <c r="F11" s="11" t="s">
        <v>921</v>
      </c>
      <c r="G11" s="12" t="s">
        <v>926</v>
      </c>
    </row>
    <row r="12" spans="6:7" ht="24">
      <c r="F12" s="11" t="s">
        <v>855</v>
      </c>
      <c r="G12" s="12" t="s">
        <v>856</v>
      </c>
    </row>
    <row r="13" spans="6:7" ht="15.75">
      <c r="F13" s="11" t="s">
        <v>857</v>
      </c>
      <c r="G13" s="12" t="s">
        <v>858</v>
      </c>
    </row>
    <row r="14" spans="6:7" ht="15.75">
      <c r="F14" s="11" t="s">
        <v>861</v>
      </c>
      <c r="G14" s="12" t="s">
        <v>862</v>
      </c>
    </row>
    <row r="15" spans="6:7" ht="15.75">
      <c r="F15" s="11" t="s">
        <v>863</v>
      </c>
      <c r="G15" s="12" t="s">
        <v>864</v>
      </c>
    </row>
    <row r="16" spans="6:7" ht="15.75">
      <c r="F16" s="11" t="s">
        <v>915</v>
      </c>
      <c r="G16" s="12" t="s">
        <v>916</v>
      </c>
    </row>
    <row r="17" spans="6:7" ht="24">
      <c r="F17" s="11" t="s">
        <v>917</v>
      </c>
      <c r="G17" s="12" t="s">
        <v>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</vt:i4>
      </vt:variant>
    </vt:vector>
  </HeadingPairs>
  <TitlesOfParts>
    <vt:vector size="7" baseType="lpstr">
      <vt:lpstr>BIL_PREV_2026_2028 ANNO 2027</vt:lpstr>
      <vt:lpstr>SP</vt:lpstr>
      <vt:lpstr>CE</vt:lpstr>
      <vt:lpstr>DIP_LAB_CORR</vt:lpstr>
      <vt:lpstr>DIP_LAB_INV</vt:lpstr>
      <vt:lpstr>Foglio2</vt:lpstr>
      <vt:lpstr>CE!Area_stampa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Adriana Scardina</cp:lastModifiedBy>
  <cp:lastPrinted>2025-10-31T07:34:06Z</cp:lastPrinted>
  <dcterms:created xsi:type="dcterms:W3CDTF">2025-10-19T17:37:41Z</dcterms:created>
  <dcterms:modified xsi:type="dcterms:W3CDTF">2025-11-05T13:17:01Z</dcterms:modified>
</cp:coreProperties>
</file>